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195" windowWidth="13080" windowHeight="5970" tabRatio="778" activeTab="0"/>
  </bookViews>
  <sheets>
    <sheet name="T_B1.1a" sheetId="1" r:id="rId1"/>
    <sheet name="Data C_B1.1" sheetId="2" state="hidden" r:id="rId2"/>
    <sheet name="Data C_B1.2" sheetId="3" state="hidden" r:id="rId3"/>
    <sheet name="Data C_B1.3" sheetId="4" state="hidden" r:id="rId4"/>
    <sheet name="Data C_B1.4" sheetId="5" state="hidden" r:id="rId5"/>
    <sheet name="Data C_B1.5" sheetId="6" state="hidden" r:id="rId6"/>
    <sheet name="Data C_B1.6" sheetId="7" state="hidden" r:id="rId7"/>
    <sheet name="Data C_B1.7" sheetId="8" state="hidden" r:id="rId8"/>
  </sheets>
  <definedNames/>
  <calcPr fullCalcOnLoad="1"/>
</workbook>
</file>

<file path=xl/sharedStrings.xml><?xml version="1.0" encoding="utf-8"?>
<sst xmlns="http://schemas.openxmlformats.org/spreadsheetml/2006/main" count="1108" uniqueCount="250">
  <si>
    <t>Primary</t>
  </si>
  <si>
    <t>Lower secondary</t>
  </si>
  <si>
    <t>Country</t>
  </si>
  <si>
    <t>row for coverage</t>
  </si>
  <si>
    <t>Australia</t>
  </si>
  <si>
    <t>Austria</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</si>
  <si>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</si>
  <si>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</si>
  <si>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</si>
  <si>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</si>
  <si>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</si>
  <si>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</si>
  <si>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</si>
  <si>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</si>
  <si>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</si>
  <si>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</si>
  <si>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</si>
  <si>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</si>
  <si>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</si>
  <si>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</si>
  <si>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</si>
  <si>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</si>
  <si>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</si>
  <si>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</si>
  <si>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m</t>
  </si>
  <si>
    <t>Poland</t>
  </si>
  <si>
    <t>Portugal</t>
  </si>
  <si>
    <t>Spain</t>
  </si>
  <si>
    <t>Sweden</t>
  </si>
  <si>
    <t>Switzerland</t>
  </si>
  <si>
    <t>Turkey</t>
  </si>
  <si>
    <t>United Kingdom</t>
  </si>
  <si>
    <t>United States</t>
  </si>
  <si>
    <t>Brazil</t>
  </si>
  <si>
    <t>Chile</t>
  </si>
  <si>
    <t>Israel</t>
  </si>
  <si>
    <t>Russian Federation</t>
  </si>
  <si>
    <t>Primary education</t>
  </si>
  <si>
    <t>Secondary education</t>
  </si>
  <si>
    <t>Tertiary education</t>
  </si>
  <si>
    <t>a</t>
  </si>
  <si>
    <t>x(5)</t>
  </si>
  <si>
    <t>x(7)</t>
  </si>
  <si>
    <t>~</t>
  </si>
  <si>
    <t>Pre-primary education</t>
  </si>
  <si>
    <t>POL</t>
  </si>
  <si>
    <t>MEX</t>
  </si>
  <si>
    <t>HUN</t>
  </si>
  <si>
    <t>KOR</t>
  </si>
  <si>
    <t>PRT</t>
  </si>
  <si>
    <t>ESP</t>
  </si>
  <si>
    <t>SWE</t>
  </si>
  <si>
    <t>FIN</t>
  </si>
  <si>
    <t>FRA</t>
  </si>
  <si>
    <t>AUS</t>
  </si>
  <si>
    <t>AUT</t>
  </si>
  <si>
    <t>ITA</t>
  </si>
  <si>
    <t>BEL</t>
  </si>
  <si>
    <t>JPN</t>
  </si>
  <si>
    <t>DNK</t>
  </si>
  <si>
    <t>CHE</t>
  </si>
  <si>
    <t>NOR</t>
  </si>
  <si>
    <t>USA</t>
  </si>
  <si>
    <t>TUR</t>
  </si>
  <si>
    <t>NZL</t>
  </si>
  <si>
    <t>CAN</t>
  </si>
  <si>
    <t>ISL</t>
  </si>
  <si>
    <t>LUX</t>
  </si>
  <si>
    <t>Belgium</t>
  </si>
  <si>
    <t>Slovak Republic</t>
  </si>
  <si>
    <t>Change in expenditure</t>
  </si>
  <si>
    <t>x(4)</t>
  </si>
  <si>
    <t>x(3)</t>
  </si>
  <si>
    <t>x(2)</t>
  </si>
  <si>
    <t>SVK</t>
  </si>
  <si>
    <t>CZE</t>
  </si>
  <si>
    <t>DEU</t>
  </si>
  <si>
    <t>GRC</t>
  </si>
  <si>
    <t>IRL</t>
  </si>
  <si>
    <t>NLD</t>
  </si>
  <si>
    <t>Lower secondary education</t>
  </si>
  <si>
    <t>Upper secondary education</t>
  </si>
  <si>
    <t>All secondary education</t>
  </si>
  <si>
    <t>Post-secondary non-tertiary education</t>
  </si>
  <si>
    <t>All tertiary education</t>
  </si>
  <si>
    <t>Tertiary-type B education</t>
  </si>
  <si>
    <t>Pre-primary education (for children 3 years and older)</t>
  </si>
  <si>
    <t>All tertiary education excluding R&amp;D activities</t>
  </si>
  <si>
    <t>Tertiary education (including R&amp;D activities)</t>
  </si>
  <si>
    <t>1, 2</t>
  </si>
  <si>
    <t>Primary to tertiary education</t>
  </si>
  <si>
    <t>Total primary and secondary education</t>
  </si>
  <si>
    <t>x(9)</t>
  </si>
  <si>
    <t>x(4,9)</t>
  </si>
  <si>
    <t>ISR</t>
  </si>
  <si>
    <t>CHL</t>
  </si>
  <si>
    <t>BRA</t>
  </si>
  <si>
    <t>RUS</t>
  </si>
  <si>
    <t>n</t>
  </si>
  <si>
    <t>OECD average</t>
  </si>
  <si>
    <t>Change in the number of students (in full-time equivalents)</t>
  </si>
  <si>
    <t>Tertiary-type A
and advanced research programmes</t>
  </si>
  <si>
    <t>Estonia</t>
  </si>
  <si>
    <t>Slovenia</t>
  </si>
  <si>
    <t>Total</t>
  </si>
  <si>
    <t>SVN</t>
  </si>
  <si>
    <t>EST</t>
  </si>
  <si>
    <t xml:space="preserve">Primary, secondary and post-secondary non-tertiary education </t>
  </si>
  <si>
    <t>1, 3</t>
  </si>
  <si>
    <t>Rank order</t>
  </si>
  <si>
    <t>Pays</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</si>
  <si>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</si>
  <si>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</si>
  <si>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</si>
  <si>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</si>
  <si>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</si>
  <si>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</si>
  <si>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</si>
  <si>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</si>
  <si>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</si>
  <si>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</si>
  <si>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</si>
  <si>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</si>
  <si>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</si>
  <si>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</si>
  <si>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</si>
  <si>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</si>
  <si>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</si>
  <si>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</si>
  <si>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</si>
  <si>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</si>
  <si>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</si>
  <si>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</si>
  <si>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</si>
  <si>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</si>
  <si>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</si>
  <si>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</si>
  <si>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Brésil</t>
  </si>
  <si>
    <t>Chili</t>
  </si>
  <si>
    <t>Estonie</t>
  </si>
  <si>
    <t>Israël</t>
  </si>
  <si>
    <t>Fédération de Russie</t>
  </si>
  <si>
    <t>Slovénie</t>
  </si>
  <si>
    <t>Notes 
graph</t>
  </si>
  <si>
    <t>Notes 
Table B1.1a</t>
  </si>
  <si>
    <t>Country
&amp;Notes</t>
  </si>
  <si>
    <t>Pays
&amp;Notes</t>
  </si>
  <si>
    <t>In equivalent USD converted using PPPs, based on full-time equivalents</t>
  </si>
  <si>
    <t>Primary education = 100</t>
  </si>
  <si>
    <t>Notes 
Table B1.3a</t>
  </si>
  <si>
    <t>OECD average (Primary and secondary)</t>
  </si>
  <si>
    <t>Notes 
Table B1.3b</t>
  </si>
  <si>
    <t>(1)/(2)</t>
  </si>
  <si>
    <t>In equivalent USD converted using PPPs, by level of education</t>
  </si>
  <si>
    <t>Notes 
Table B1.5</t>
  </si>
  <si>
    <t xml:space="preserve">Change in expenditure per student </t>
  </si>
  <si>
    <t xml:space="preserve">Tertiary education </t>
  </si>
  <si>
    <t>rank order</t>
  </si>
  <si>
    <t>Indicator B1: How much is spent per student?</t>
  </si>
  <si>
    <t>Canada1</t>
  </si>
  <si>
    <t>.</t>
  </si>
  <si>
    <t>Ancillary services (transport, meals, housing provided by institutions) and R&amp;D</t>
  </si>
  <si>
    <t>Index of change between 2000 and 2007 (2000 = 100, 2007 constant prices)</t>
  </si>
  <si>
    <t>Notes table B1.1a</t>
  </si>
  <si>
    <t>Notes tables B1.1a</t>
  </si>
  <si>
    <t>Notes table B1.3b</t>
  </si>
  <si>
    <t>Notes table B1.5</t>
  </si>
  <si>
    <t>Notes 
Table B1.2</t>
  </si>
  <si>
    <t>Notes Table B1.3a</t>
  </si>
  <si>
    <t>Core services</t>
  </si>
  <si>
    <t>Cumulative expenditure per student (1)</t>
  </si>
  <si>
    <t>Average duration
(2)</t>
  </si>
  <si>
    <t xml:space="preserve">GDP per capita (in equivalent USD converted using PPPs) </t>
  </si>
  <si>
    <t>China</t>
  </si>
  <si>
    <t>Chart B1.2. Annual expenditure by educational institutions per student for all services, by level of education (2007)</t>
  </si>
  <si>
    <t xml:space="preserve">Chart B1.3. Expenditure by educational institutions per student at various levels of education for all services relative to primary education (2007)
</t>
  </si>
  <si>
    <t xml:space="preserve">Chart B1.4. Cumulative expenditure by educational institutions per student over the theoretical duration of primary and secondary studies (2007)
</t>
  </si>
  <si>
    <t>Annual expenditure by educational institutions per student multiplied by the theoretical duration of studies, in equivalent USD converted using PPPs</t>
  </si>
  <si>
    <r>
      <t xml:space="preserve">1. Public institutions only. 
</t>
    </r>
    <r>
      <rPr>
        <i/>
        <sz val="10"/>
        <rFont val="Arial"/>
        <family val="2"/>
      </rPr>
      <t>Countries are ranked in descending order of the total expenditure by educational institutions per student over the theoretical duration of primary and secondary studies.</t>
    </r>
    <r>
      <rPr>
        <sz val="10"/>
        <rFont val="Arial"/>
        <family val="2"/>
      </rPr>
      <t xml:space="preserve">
</t>
    </r>
    <r>
      <rPr>
        <i/>
        <sz val="10"/>
        <rFont val="Arial"/>
        <family val="2"/>
      </rPr>
      <t>Source</t>
    </r>
    <r>
      <rPr>
        <sz val="10"/>
        <rFont val="Arial"/>
        <family val="2"/>
      </rPr>
      <t>: OECD. Table B1.3a. See Annex 3 for notes (</t>
    </r>
    <r>
      <rPr>
        <i/>
        <sz val="10"/>
        <rFont val="Arial"/>
        <family val="2"/>
      </rPr>
      <t>www.oecd.org/edu/eag2010</t>
    </r>
    <r>
      <rPr>
        <sz val="10"/>
        <rFont val="Arial"/>
        <family val="2"/>
      </rPr>
      <t>).</t>
    </r>
  </si>
  <si>
    <t xml:space="preserve">Chart B1.5. Cumulative expenditure by educational institutions per student over the average duration of tertiary studies (2007)
</t>
  </si>
  <si>
    <r>
      <rPr>
        <i/>
        <sz val="10"/>
        <rFont val="Arial"/>
        <family val="2"/>
      </rPr>
      <t>Note</t>
    </r>
    <r>
      <rPr>
        <sz val="10"/>
        <rFont val="Arial"/>
        <family val="2"/>
      </rPr>
      <t xml:space="preserve">: Each segment of the bar represents the annual expenditure by educational institutions per student. The number of segments represents the average number of years a student remains in tertiary education.  
1. Public institutions only.
2. Tertiary-type A and advanced research programmes only.
</t>
    </r>
    <r>
      <rPr>
        <i/>
        <sz val="10"/>
        <rFont val="Arial"/>
        <family val="2"/>
      </rPr>
      <t>Countries are ranked in descending order of the total expenditure by educational institutions per student over the average duration of tertiary studies.</t>
    </r>
    <r>
      <rPr>
        <sz val="10"/>
        <rFont val="Arial"/>
        <family val="2"/>
      </rPr>
      <t xml:space="preserve">
</t>
    </r>
    <r>
      <rPr>
        <i/>
        <sz val="10"/>
        <rFont val="Arial"/>
        <family val="2"/>
      </rPr>
      <t>Source</t>
    </r>
    <r>
      <rPr>
        <sz val="10"/>
        <rFont val="Arial"/>
        <family val="2"/>
      </rPr>
      <t>: OECD. Table B1.3b. See Annex 3 for notes (</t>
    </r>
    <r>
      <rPr>
        <i/>
        <sz val="10"/>
        <rFont val="Arial"/>
        <family val="2"/>
      </rPr>
      <t>www.oecd.org/edu/eag2010</t>
    </r>
    <r>
      <rPr>
        <sz val="10"/>
        <rFont val="Arial"/>
        <family val="2"/>
      </rPr>
      <t xml:space="preserve">).
</t>
    </r>
  </si>
  <si>
    <t>Annual expenditure by educational institutions per student multiplied by the average duration of studies, in equivalent USD converted using PPPs</t>
  </si>
  <si>
    <t xml:space="preserve">Chart B1.6. Annual expenditure by educational institutions per student relative to GDP per capita (2007)
</t>
  </si>
  <si>
    <t>UKM</t>
  </si>
  <si>
    <t>Chart B1.7. Changes in the number of students and changes in expenditure by educational institutions per student, by level of education (2000, 2007)</t>
  </si>
  <si>
    <t>Expenditure by educational institutions per student provides a measure of the unit costs of formal education. The chart shows annual expenditure by educational institutions per student by type of services in equivalent USD converted using purchasing power parities, based on full-time equivalents.</t>
  </si>
  <si>
    <r>
      <t xml:space="preserve">1. Public institutions only.
</t>
    </r>
    <r>
      <rPr>
        <i/>
        <sz val="10"/>
        <rFont val="Arial"/>
        <family val="2"/>
      </rPr>
      <t>Countries are ranked in descending order of annual expenditure by educational institutions per student.</t>
    </r>
    <r>
      <rPr>
        <sz val="10"/>
        <rFont val="Arial"/>
        <family val="2"/>
      </rPr>
      <t xml:space="preserve">
</t>
    </r>
    <r>
      <rPr>
        <i/>
        <sz val="10"/>
        <rFont val="Arial"/>
        <family val="2"/>
      </rPr>
      <t>Source:</t>
    </r>
    <r>
      <rPr>
        <sz val="10"/>
        <rFont val="Arial"/>
        <family val="2"/>
      </rPr>
      <t xml:space="preserve"> OECD. Table B1.2. See Annex 3 for notes (</t>
    </r>
    <r>
      <rPr>
        <i/>
        <sz val="10"/>
        <rFont val="Arial"/>
        <family val="2"/>
      </rPr>
      <t>www.oecd.org/edu/eag2010</t>
    </r>
    <r>
      <rPr>
        <sz val="10"/>
        <rFont val="Arial"/>
        <family val="2"/>
      </rPr>
      <t>).</t>
    </r>
  </si>
  <si>
    <t xml:space="preserve">R2= </t>
  </si>
  <si>
    <r>
      <rPr>
        <i/>
        <sz val="10"/>
        <rFont val="Arial"/>
        <family val="2"/>
      </rPr>
      <t>Note</t>
    </r>
    <r>
      <rPr>
        <sz val="10"/>
        <rFont val="Arial"/>
        <family val="2"/>
      </rPr>
      <t xml:space="preserve">: A ratio of 300 for tertiary education means that expenditure by educational institutions per tertiary student is three times the expenditure by educational institutions per primary student. A ratio of 50 for pre-primary education means that expenditure by educational institutions per pre-primary student is half the expenditure by educational institutions per primary student.
1. Public institutions only (for Italy, except in tertiary education). 
2. Some levels of education are included with others. Refer to "x" code in Table B1.1a for details.
</t>
    </r>
    <r>
      <rPr>
        <i/>
        <sz val="10"/>
        <rFont val="Arial"/>
        <family val="2"/>
      </rPr>
      <t>Countries are ranked in descending order of expenditure by educational institutions per student in tertiary education relative to primary education.</t>
    </r>
    <r>
      <rPr>
        <sz val="10"/>
        <rFont val="Arial"/>
        <family val="2"/>
      </rPr>
      <t xml:space="preserve">
</t>
    </r>
    <r>
      <rPr>
        <i/>
        <sz val="10"/>
        <rFont val="Arial"/>
        <family val="2"/>
      </rPr>
      <t>Source</t>
    </r>
    <r>
      <rPr>
        <sz val="10"/>
        <rFont val="Arial"/>
        <family val="2"/>
      </rPr>
      <t>: OECD. Table B1.1a. See Annex 3 for notes (</t>
    </r>
    <r>
      <rPr>
        <i/>
        <sz val="10"/>
        <rFont val="Arial"/>
        <family val="2"/>
      </rPr>
      <t>www.oecd.org/edu/eag2010</t>
    </r>
    <r>
      <rPr>
        <sz val="10"/>
        <rFont val="Arial"/>
        <family val="2"/>
      </rPr>
      <t xml:space="preserve">).
</t>
    </r>
  </si>
  <si>
    <r>
      <t xml:space="preserve">1. Public institutions only (for Canada, in tertiary education only; for Italy, except in tertiary education).  
</t>
    </r>
    <r>
      <rPr>
        <i/>
        <sz val="10"/>
        <rFont val="Arial"/>
        <family val="2"/>
      </rPr>
      <t>Countries are ranked in descending order of annual expenditure by educational institutions per student in primary education.</t>
    </r>
    <r>
      <rPr>
        <sz val="10"/>
        <rFont val="Arial"/>
        <family val="2"/>
      </rPr>
      <t xml:space="preserve">
</t>
    </r>
    <r>
      <rPr>
        <i/>
        <sz val="10"/>
        <rFont val="Arial"/>
        <family val="2"/>
      </rPr>
      <t>Source</t>
    </r>
    <r>
      <rPr>
        <sz val="10"/>
        <rFont val="Arial"/>
        <family val="2"/>
      </rPr>
      <t>: OECD. Table B1.1a. See Annex 3 for notes (</t>
    </r>
    <r>
      <rPr>
        <i/>
        <sz val="10"/>
        <rFont val="Arial"/>
        <family val="2"/>
      </rPr>
      <t>www.oecd.org/edu/eag2010</t>
    </r>
    <r>
      <rPr>
        <sz val="10"/>
        <rFont val="Arial"/>
        <family val="2"/>
      </rPr>
      <t xml:space="preserve">).
</t>
    </r>
  </si>
  <si>
    <r>
      <t xml:space="preserve">1. Public institutions only (for Canada, in tertiary education only; for Italy, except in tertiary education).  
2. Public expenditure only.
3. Some levels of education are included with others. Refer to "x" code in Table B1.1a for details.
</t>
    </r>
    <r>
      <rPr>
        <i/>
        <sz val="10"/>
        <rFont val="Arial"/>
        <family val="2"/>
      </rPr>
      <t>Countries are ranked in ascending order of change in expenditure by educational institutions per student.</t>
    </r>
    <r>
      <rPr>
        <sz val="10"/>
        <rFont val="Arial"/>
        <family val="2"/>
      </rPr>
      <t xml:space="preserve">
</t>
    </r>
    <r>
      <rPr>
        <i/>
        <sz val="10"/>
        <rFont val="Arial"/>
        <family val="2"/>
      </rPr>
      <t>Source</t>
    </r>
    <r>
      <rPr>
        <sz val="10"/>
        <rFont val="Arial"/>
        <family val="2"/>
      </rPr>
      <t>: OECD. Table B1.5. See Annex 3 for notes (</t>
    </r>
    <r>
      <rPr>
        <i/>
        <sz val="10"/>
        <rFont val="Arial"/>
        <family val="2"/>
      </rPr>
      <t>www.oecd.org/edu/eag2010</t>
    </r>
    <r>
      <rPr>
        <sz val="10"/>
        <rFont val="Arial"/>
        <family val="2"/>
      </rPr>
      <t xml:space="preserve">).
</t>
    </r>
  </si>
  <si>
    <t xml:space="preserve">OECD countries as a whole spend USD 9 195 annually per student from primary through tertiary education: USD 6 756 per primary student, USD 8 153 per secondary student and USD 16 625 per tertiary student. On average, OECD countries spend nearly twice as much per student at the tertiary level as at the primary level. However, these averages mask a broad range of expenditure patterns across countries. When R&amp;D activities and ancillary services are included, expenditure per student for all services may increase significantly relative to others. This is particularly true for Finland, France, Sweden and the United Kingdom.
</t>
  </si>
  <si>
    <r>
      <t>Chart B1.1. Annual expenditure by educational institutions per student in primary through tertiary education,</t>
    </r>
    <r>
      <rPr>
        <b/>
        <sz val="10"/>
        <color indexed="10"/>
        <rFont val="Arial"/>
        <family val="2"/>
      </rPr>
      <t xml:space="preserve"> by type of services </t>
    </r>
    <r>
      <rPr>
        <b/>
        <sz val="10"/>
        <rFont val="Arial"/>
        <family val="2"/>
      </rPr>
      <t xml:space="preserve">(2007)
</t>
    </r>
  </si>
  <si>
    <r>
      <rPr>
        <i/>
        <sz val="10"/>
        <rFont val="Arial"/>
        <family val="2"/>
      </rPr>
      <t>Please refer to the Reader's Guide for the list of country codes used in this chart.</t>
    </r>
    <r>
      <rPr>
        <sz val="10"/>
        <rFont val="Arial"/>
        <family val="2"/>
      </rPr>
      <t xml:space="preserve">
</t>
    </r>
    <r>
      <rPr>
        <i/>
        <sz val="10"/>
        <rFont val="Arial"/>
        <family val="2"/>
      </rPr>
      <t>Source</t>
    </r>
    <r>
      <rPr>
        <sz val="10"/>
        <rFont val="Arial"/>
        <family val="2"/>
      </rPr>
      <t>: OECD. Tables B1.1a, B1.4 and Annex 2. See Annex 3 for notes (</t>
    </r>
    <r>
      <rPr>
        <i/>
        <sz val="10"/>
        <rFont val="Arial"/>
        <family val="2"/>
      </rPr>
      <t>www.oecd.org/edu/eag2010</t>
    </r>
    <r>
      <rPr>
        <sz val="10"/>
        <rFont val="Arial"/>
        <family val="2"/>
      </rPr>
      <t xml:space="preserve">).
</t>
    </r>
  </si>
  <si>
    <t>Education at a Glance 2010: OECD Indicators - © OECD 2010</t>
  </si>
  <si>
    <t>Indicator B1</t>
  </si>
  <si>
    <t>Version 1 - Last updated: 06-Sep-2010</t>
  </si>
  <si>
    <t>Países da OCDE</t>
  </si>
  <si>
    <t>Austrália</t>
  </si>
  <si>
    <t>Áustria</t>
  </si>
  <si>
    <t>Bélgica</t>
  </si>
  <si>
    <t>Canadá</t>
  </si>
  <si>
    <t>República Checa</t>
  </si>
  <si>
    <t>Dinamarca</t>
  </si>
  <si>
    <t>Finlândia</t>
  </si>
  <si>
    <t>França</t>
  </si>
  <si>
    <t>Alemanha</t>
  </si>
  <si>
    <t>Grécia</t>
  </si>
  <si>
    <t>Hungria</t>
  </si>
  <si>
    <t>Islândia</t>
  </si>
  <si>
    <t>Irlanda</t>
  </si>
  <si>
    <t>Itália</t>
  </si>
  <si>
    <t>Japão</t>
  </si>
  <si>
    <t>Coreia do Sul</t>
  </si>
  <si>
    <t>Luxemburgo</t>
  </si>
  <si>
    <t>México</t>
  </si>
  <si>
    <t>Holanda</t>
  </si>
  <si>
    <t>Nova Zelândia</t>
  </si>
  <si>
    <t>Noruega</t>
  </si>
  <si>
    <t>Polônia</t>
  </si>
  <si>
    <t>Eslováquia</t>
  </si>
  <si>
    <t>Espanha</t>
  </si>
  <si>
    <t>Suécia</t>
  </si>
  <si>
    <t>Suíça</t>
  </si>
  <si>
    <t>Turquia</t>
  </si>
  <si>
    <t>Reino Unido</t>
  </si>
  <si>
    <t>Estados Unidos</t>
  </si>
  <si>
    <t>Média da OCDE</t>
  </si>
  <si>
    <t>Países parceiros</t>
  </si>
  <si>
    <t>Brasil</t>
  </si>
  <si>
    <t>Estônia</t>
  </si>
  <si>
    <t>Índia</t>
  </si>
  <si>
    <t>Indonésia</t>
  </si>
  <si>
    <t>Rússia</t>
  </si>
  <si>
    <t>Eslovênia</t>
  </si>
  <si>
    <t>Pré-escola</t>
  </si>
  <si>
    <t>Anos iniciais do Ensino Fundamental</t>
  </si>
  <si>
    <t>Anos finais do Ensino Fundamental</t>
  </si>
  <si>
    <t>Ensino Médio</t>
  </si>
  <si>
    <t>Anos finais do EF e Ensino Médio</t>
  </si>
  <si>
    <t>Ensino Fundamental até Ensino Superior</t>
  </si>
  <si>
    <t>Ensino Superior excluindo atividades de pesquisa</t>
  </si>
  <si>
    <t>Ensino Superior</t>
  </si>
  <si>
    <t>Ensino Superior universitário</t>
  </si>
  <si>
    <r>
      <t xml:space="preserve">1. Ano de referência 2006.
2. </t>
    </r>
    <r>
      <rPr>
        <b/>
        <sz val="8"/>
        <rFont val="Arial"/>
        <family val="2"/>
      </rPr>
      <t>Instituições públicas apenas</t>
    </r>
    <r>
      <rPr>
        <sz val="8"/>
        <rFont val="Arial"/>
        <family val="2"/>
      </rPr>
      <t xml:space="preserve"> (para o Canadá, no Ensino Superior apenas; para a Itália, exceto no Ensino Superior).  
3. Ano de referência 2008.
Fonte</t>
    </r>
    <r>
      <rPr>
        <i/>
        <sz val="8"/>
        <rFont val="Arial"/>
        <family val="2"/>
      </rPr>
      <t>:</t>
    </r>
    <r>
      <rPr>
        <sz val="8"/>
        <rFont val="Arial"/>
        <family val="2"/>
      </rPr>
      <t xml:space="preserve"> OCDE. Índia, Indonésia: UNESCO Institute for Statistics (World Education Indicators Programme). China: </t>
    </r>
    <r>
      <rPr>
        <i/>
        <sz val="8"/>
        <rFont val="Arial"/>
        <family val="2"/>
      </rPr>
      <t>China Educational Finance Statistics Yearbook 2008</t>
    </r>
    <r>
      <rPr>
        <sz val="8"/>
        <rFont val="Arial"/>
        <family val="2"/>
      </rPr>
      <t>. Ver anexo 3 do Education at a Glance 2010 (publicação da OCDE) para notas detalhadas (</t>
    </r>
    <r>
      <rPr>
        <i/>
        <sz val="8"/>
        <rFont val="Arial"/>
        <family val="2"/>
      </rPr>
      <t>www.oecd.org/edu/eag2010</t>
    </r>
    <r>
      <rPr>
        <sz val="8"/>
        <rFont val="Arial"/>
        <family val="2"/>
      </rPr>
      <t>).</t>
    </r>
  </si>
  <si>
    <t>Notas</t>
  </si>
  <si>
    <t>Etapa após o Ensino Médio não existente no Brasil</t>
  </si>
  <si>
    <t>Ensino Superior de curta duração / tecnologias</t>
  </si>
  <si>
    <t>-</t>
  </si>
  <si>
    <r>
      <t xml:space="preserve">Tabela: </t>
    </r>
    <r>
      <rPr>
        <b/>
        <u val="single"/>
        <sz val="8"/>
        <rFont val="Arial"/>
        <family val="2"/>
      </rPr>
      <t xml:space="preserve">Gasto anual das instituições educacionais por estudante </t>
    </r>
    <r>
      <rPr>
        <b/>
        <sz val="8"/>
        <rFont val="Arial"/>
        <family val="2"/>
      </rPr>
      <t>(2007) - em dólares (usando PPC - paridade do poder de compra)</t>
    </r>
  </si>
</sst>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 0\ \ ;[&lt;0.5]\ \n.\ \ ;0\ \ ;@\ "/>
    <numFmt numFmtId="184" formatCode="[=0]0.0\ \ ;[&lt;0.05]\ &quot;n.   &quot;;0.0\ \ \ ;@\ \ \ "/>
    <numFmt numFmtId="185" formatCode="\(0\)"/>
    <numFmt numFmtId="186" formatCode="0.000"/>
    <numFmt numFmtId="187" formatCode="[=0]0\ \ ;[&lt;0.05]\ &quot;n.  &quot;;0\ \ ;@\ "/>
    <numFmt numFmtId="188" formatCode="[=0]0\ \ ;[&lt;0.05]\ &quot;n.   &quot;;0\ \ \ ;@\ \ \ "/>
    <numFmt numFmtId="189" formatCode="[=0]0.0\ \ ;[&lt;0.05]\ &quot;n.   &quot;;0.0\ \ ;@\ "/>
    <numFmt numFmtId="190" formatCode="#\ ##0"/>
    <numFmt numFmtId="191" formatCode="[=0]\ 0\ \ ;[&lt;0.5]\ \n.;0\ \ ;@\ "/>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0"/>
    <numFmt numFmtId="198" formatCode="#,##0.0000"/>
    <numFmt numFmtId="199" formatCode="#,##0.00000"/>
    <numFmt numFmtId="200" formatCode="0.00000"/>
    <numFmt numFmtId="201" formatCode="0.0000"/>
    <numFmt numFmtId="202" formatCode="_(* #,##0.000_);_(* \(#,##0.000\);_(* &quot;-&quot;??_);_(@_)"/>
    <numFmt numFmtId="203" formatCode="[=0]0\ \ ;[&lt;0.05]\ &quot;n.   &quot;;0\ \ ;@\ "/>
    <numFmt numFmtId="204" formatCode="[=0]0.00\ \ ;[&lt;0.05]\ &quot;n.   &quot;;0.00\ \ ;@\ "/>
    <numFmt numFmtId="205" formatCode="[=0]0.0\ \ ;[&lt;0.05]\ \ &quot;n.  &quot;;0.0\ \ ;@\ \ "/>
    <numFmt numFmtId="206" formatCode="[=0]0\ \ ;[&lt;0.05]\ \ &quot;n.  &quot;;0\ \ ;@\ \ "/>
    <numFmt numFmtId="207" formatCode="[=0]0.0\ \ ;[&lt;0.05]\ &quot;n.  &quot;;0.0\ \ ;@\ "/>
    <numFmt numFmtId="208" formatCode="[=0]0.00\ \ ;[&lt;0.05]\ &quot;n.  &quot;;0.00\ \ ;@\ "/>
    <numFmt numFmtId="209" formatCode="\(0.0\)"/>
    <numFmt numFmtId="210" formatCode="0.0_);\(0.0\)"/>
    <numFmt numFmtId="211" formatCode="0_);\(0\)"/>
    <numFmt numFmtId="212" formatCode="0.00_);\(0.00\)"/>
    <numFmt numFmtId="213" formatCode="0.00000000"/>
    <numFmt numFmtId="214" formatCode="0.0000000"/>
    <numFmt numFmtId="215" formatCode="0.000000"/>
    <numFmt numFmtId="216" formatCode="\(0.00\)"/>
    <numFmt numFmtId="217" formatCode="[&lt;=0]0;[&lt;0.05]\ &quot;n.&quot;;0"/>
    <numFmt numFmtId="218" formatCode="[=0]0.000\ \ ;[&lt;0.05]\ &quot;n.   &quot;;0.000\ \ ;@\ "/>
    <numFmt numFmtId="219" formatCode="[=0]0.0000\ \ ;[&lt;0.05]\ &quot;n.   &quot;;0.0000\ \ ;@\ "/>
    <numFmt numFmtId="220" formatCode="00000"/>
  </numFmts>
  <fonts count="43">
    <font>
      <sz val="10"/>
      <name val="Arial"/>
      <family val="0"/>
    </font>
    <font>
      <sz val="10"/>
      <name val="Helv"/>
      <family val="0"/>
    </font>
    <font>
      <sz val="10"/>
      <name val="Times New Roman"/>
      <family val="1"/>
    </font>
    <font>
      <sz val="8"/>
      <color indexed="8"/>
      <name val="MS Sans Serif"/>
      <family val="2"/>
    </font>
    <font>
      <b/>
      <sz val="8"/>
      <color indexed="8"/>
      <name val="MS Sans Serif"/>
      <family val="2"/>
    </font>
    <font>
      <sz val="10"/>
      <color indexed="8"/>
      <name val="MS Sans Serif"/>
      <family val="2"/>
    </font>
    <font>
      <sz val="8"/>
      <name val="Arial"/>
      <family val="2"/>
    </font>
    <font>
      <b/>
      <sz val="8.5"/>
      <color indexed="12"/>
      <name val="MS Sans Serif"/>
      <family val="2"/>
    </font>
    <font>
      <b/>
      <sz val="8"/>
      <color indexed="12"/>
      <name val="Arial"/>
      <family val="2"/>
    </font>
    <font>
      <sz val="8"/>
      <color indexed="8"/>
      <name val="Arial"/>
      <family val="2"/>
    </font>
    <font>
      <sz val="10"/>
      <color indexed="8"/>
      <name val="Arial"/>
      <family val="2"/>
    </font>
    <font>
      <b/>
      <sz val="10"/>
      <name val="Arial"/>
      <family val="2"/>
    </font>
    <font>
      <b/>
      <u val="single"/>
      <sz val="10"/>
      <color indexed="8"/>
      <name val="MS Sans Serif"/>
      <family val="2"/>
    </font>
    <font>
      <b/>
      <sz val="8.5"/>
      <color indexed="8"/>
      <name val="MS Sans Serif"/>
      <family val="2"/>
    </font>
    <font>
      <sz val="10"/>
      <name val="Courier"/>
      <family val="3"/>
    </font>
    <font>
      <b/>
      <u val="single"/>
      <sz val="8.5"/>
      <color indexed="8"/>
      <name val="MS Sans Serif"/>
      <family val="2"/>
    </font>
    <font>
      <b/>
      <sz val="8"/>
      <name val="Arial"/>
      <family val="2"/>
    </font>
    <font>
      <u val="single"/>
      <sz val="10"/>
      <color indexed="12"/>
      <name val="Arial"/>
      <family val="2"/>
    </font>
    <font>
      <u val="single"/>
      <sz val="10"/>
      <color indexed="36"/>
      <name val="Arial"/>
      <family val="2"/>
    </font>
    <font>
      <i/>
      <sz val="10"/>
      <name val="Arial"/>
      <family val="2"/>
    </font>
    <font>
      <i/>
      <sz val="8"/>
      <name val="Arial"/>
      <family val="2"/>
    </font>
    <font>
      <b/>
      <u val="single"/>
      <sz val="8"/>
      <name val="Arial"/>
      <family val="2"/>
    </font>
    <font>
      <b/>
      <sz val="10"/>
      <color indexed="10"/>
      <name val="Arial"/>
      <family val="2"/>
    </font>
    <font>
      <sz val="8.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i/>
      <sz val="8"/>
      <color indexed="8"/>
      <name val="Arial"/>
      <family val="2"/>
    </font>
    <font>
      <i/>
      <sz val="10"/>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30">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color indexed="62"/>
      </top>
      <bottom style="double">
        <color indexed="62"/>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6" fillId="2" borderId="1">
      <alignment/>
      <protection/>
    </xf>
    <xf numFmtId="0" fontId="26" fillId="20" borderId="2" applyNumberFormat="0" applyAlignment="0" applyProtection="0"/>
    <xf numFmtId="0" fontId="6" fillId="0" borderId="3">
      <alignment/>
      <protection/>
    </xf>
    <xf numFmtId="0" fontId="27" fillId="21" borderId="4" applyNumberFormat="0" applyAlignment="0" applyProtection="0"/>
    <xf numFmtId="0" fontId="15" fillId="20" borderId="0">
      <alignment horizontal="center"/>
      <protection/>
    </xf>
    <xf numFmtId="0" fontId="7" fillId="20" borderId="0">
      <alignment horizontal="center" vertical="center"/>
      <protection/>
    </xf>
    <xf numFmtId="0" fontId="0" fillId="22" borderId="0">
      <alignment horizontal="center" wrapText="1"/>
      <protection/>
    </xf>
    <xf numFmtId="0" fontId="8" fillId="20" borderId="0">
      <alignment horizontal="center"/>
      <protection/>
    </xf>
    <xf numFmtId="171" fontId="0" fillId="0" borderId="0" applyFont="0" applyFill="0" applyBorder="0" applyAlignment="0" applyProtection="0"/>
    <xf numFmtId="0" fontId="5" fillId="23" borderId="1" applyBorder="0">
      <alignment/>
      <protection locked="0"/>
    </xf>
    <xf numFmtId="0" fontId="28" fillId="0" borderId="0" applyNumberFormat="0" applyFill="0" applyBorder="0" applyAlignment="0" applyProtection="0"/>
    <xf numFmtId="0" fontId="9" fillId="20" borderId="3">
      <alignment horizontal="left"/>
      <protection/>
    </xf>
    <xf numFmtId="0" fontId="10" fillId="20" borderId="0">
      <alignment horizontal="left"/>
      <protection/>
    </xf>
    <xf numFmtId="0" fontId="29" fillId="4" borderId="0" applyNumberFormat="0" applyBorder="0" applyAlignment="0" applyProtection="0"/>
    <xf numFmtId="0" fontId="4" fillId="24" borderId="0">
      <alignment horizontal="right" vertical="top" textRotation="90" wrapText="1"/>
      <protection/>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3" fillId="7" borderId="2" applyNumberFormat="0" applyAlignment="0" applyProtection="0"/>
    <xf numFmtId="0" fontId="11" fillId="22" borderId="0">
      <alignment horizontal="center"/>
      <protection/>
    </xf>
    <xf numFmtId="0" fontId="6" fillId="20" borderId="8">
      <alignment wrapText="1"/>
      <protection/>
    </xf>
    <xf numFmtId="0" fontId="6" fillId="20" borderId="9">
      <alignment/>
      <protection/>
    </xf>
    <xf numFmtId="0" fontId="6" fillId="20" borderId="10">
      <alignment/>
      <protection/>
    </xf>
    <xf numFmtId="0" fontId="6" fillId="20" borderId="11">
      <alignment horizontal="center" wrapText="1"/>
      <protection/>
    </xf>
    <xf numFmtId="0" fontId="34" fillId="0" borderId="12" applyNumberFormat="0" applyFill="0" applyAlignment="0" applyProtection="0"/>
    <xf numFmtId="0"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5" fillId="25"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5" fillId="0" borderId="0" applyNumberFormat="0" applyFont="0" applyFill="0" applyBorder="0" applyAlignment="0" applyProtection="0"/>
    <xf numFmtId="0" fontId="2" fillId="0" borderId="0">
      <alignment/>
      <protection/>
    </xf>
    <xf numFmtId="0" fontId="1" fillId="0" borderId="0">
      <alignment/>
      <protection/>
    </xf>
    <xf numFmtId="0" fontId="1" fillId="0" borderId="0">
      <alignment/>
      <protection/>
    </xf>
    <xf numFmtId="0" fontId="5" fillId="0" borderId="0" applyNumberFormat="0" applyFont="0" applyFill="0" applyBorder="0" applyAlignment="0" applyProtection="0"/>
    <xf numFmtId="0" fontId="0" fillId="0" borderId="0">
      <alignment/>
      <protection/>
    </xf>
    <xf numFmtId="0" fontId="0" fillId="26" borderId="13" applyNumberFormat="0" applyFont="0" applyAlignment="0" applyProtection="0"/>
    <xf numFmtId="0" fontId="36" fillId="20" borderId="14"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6" fillId="20" borderId="3">
      <alignment/>
      <protection/>
    </xf>
    <xf numFmtId="0" fontId="7" fillId="20" borderId="0">
      <alignment horizontal="right"/>
      <protection/>
    </xf>
    <xf numFmtId="0" fontId="12" fillId="17" borderId="0">
      <alignment horizontal="center"/>
      <protection/>
    </xf>
    <xf numFmtId="0" fontId="13" fillId="22" borderId="0">
      <alignment/>
      <protection/>
    </xf>
    <xf numFmtId="0" fontId="3" fillId="24" borderId="15">
      <alignment horizontal="left" vertical="top" wrapText="1"/>
      <protection/>
    </xf>
    <xf numFmtId="0" fontId="3" fillId="24" borderId="16">
      <alignment horizontal="left" vertical="top"/>
      <protection/>
    </xf>
    <xf numFmtId="171" fontId="0" fillId="0" borderId="0" applyFont="0" applyFill="0" applyBorder="0" applyAlignment="0" applyProtection="0"/>
    <xf numFmtId="169" fontId="0" fillId="0" borderId="0" applyFont="0" applyFill="0" applyBorder="0" applyAlignment="0" applyProtection="0"/>
    <xf numFmtId="37" fontId="14" fillId="0" borderId="0">
      <alignment/>
      <protection/>
    </xf>
    <xf numFmtId="0" fontId="15" fillId="20" borderId="0">
      <alignment horizontal="center"/>
      <protection/>
    </xf>
    <xf numFmtId="0" fontId="37" fillId="0" borderId="0" applyNumberFormat="0" applyFill="0" applyBorder="0" applyAlignment="0" applyProtection="0"/>
    <xf numFmtId="0" fontId="16" fillId="20" borderId="0">
      <alignment/>
      <protection/>
    </xf>
    <xf numFmtId="0" fontId="38" fillId="0" borderId="17" applyNumberFormat="0" applyFill="0" applyAlignment="0" applyProtection="0"/>
    <xf numFmtId="0" fontId="39" fillId="0" borderId="0" applyNumberFormat="0" applyFill="0" applyBorder="0" applyAlignment="0" applyProtection="0"/>
  </cellStyleXfs>
  <cellXfs count="244">
    <xf numFmtId="0" fontId="0" fillId="0" borderId="0" xfId="0" applyAlignment="1">
      <alignment/>
    </xf>
    <xf numFmtId="0" fontId="0" fillId="0" borderId="0" xfId="0" applyBorder="1" applyAlignment="1">
      <alignment/>
    </xf>
    <xf numFmtId="0" fontId="0" fillId="0" borderId="0" xfId="0" applyFill="1" applyBorder="1" applyAlignment="1">
      <alignment/>
    </xf>
    <xf numFmtId="1" fontId="9" fillId="0" borderId="0" xfId="79" applyNumberFormat="1" applyFont="1" applyAlignment="1">
      <alignment horizontal="center"/>
      <protection/>
    </xf>
    <xf numFmtId="0" fontId="11" fillId="0" borderId="0" xfId="0" applyFont="1" applyAlignment="1">
      <alignment/>
    </xf>
    <xf numFmtId="0" fontId="0" fillId="0" borderId="0" xfId="0" applyAlignment="1">
      <alignment wrapText="1"/>
    </xf>
    <xf numFmtId="0" fontId="9" fillId="21" borderId="3" xfId="0" applyFont="1" applyFill="1" applyBorder="1" applyAlignment="1">
      <alignment horizontal="center" vertical="center" wrapText="1"/>
    </xf>
    <xf numFmtId="1" fontId="9" fillId="21" borderId="3" xfId="0" applyNumberFormat="1" applyFont="1" applyFill="1" applyBorder="1" applyAlignment="1">
      <alignment horizontal="center" vertical="center" wrapText="1"/>
    </xf>
    <xf numFmtId="0" fontId="9" fillId="21" borderId="18" xfId="0" applyFont="1" applyFill="1" applyBorder="1" applyAlignment="1">
      <alignment/>
    </xf>
    <xf numFmtId="0" fontId="6" fillId="21" borderId="18" xfId="82" applyNumberFormat="1" applyFont="1" applyFill="1" applyBorder="1" applyAlignment="1" applyProtection="1">
      <alignment horizontal="center"/>
      <protection/>
    </xf>
    <xf numFmtId="0" fontId="9" fillId="21" borderId="9" xfId="0" applyFont="1" applyFill="1" applyBorder="1" applyAlignment="1">
      <alignment/>
    </xf>
    <xf numFmtId="0" fontId="6" fillId="21" borderId="9" xfId="82" applyNumberFormat="1" applyFont="1" applyFill="1" applyBorder="1" applyAlignment="1" applyProtection="1">
      <alignment horizontal="center"/>
      <protection/>
    </xf>
    <xf numFmtId="0" fontId="40" fillId="0" borderId="16" xfId="0" applyFont="1" applyFill="1" applyBorder="1" applyAlignment="1">
      <alignment horizontal="center" vertical="center" wrapText="1"/>
    </xf>
    <xf numFmtId="0" fontId="40" fillId="0" borderId="18" xfId="0" applyFont="1" applyFill="1" applyBorder="1" applyAlignment="1">
      <alignment/>
    </xf>
    <xf numFmtId="0" fontId="40" fillId="0" borderId="9" xfId="0" applyFont="1" applyFill="1" applyBorder="1" applyAlignment="1">
      <alignment/>
    </xf>
    <xf numFmtId="0" fontId="40" fillId="27" borderId="16" xfId="0" applyFont="1" applyFill="1" applyBorder="1" applyAlignment="1">
      <alignment horizontal="center" vertical="center" wrapText="1"/>
    </xf>
    <xf numFmtId="1" fontId="40" fillId="0" borderId="18" xfId="82" applyNumberFormat="1" applyFont="1" applyFill="1" applyBorder="1" applyAlignment="1" applyProtection="1">
      <alignment horizontal="center"/>
      <protection/>
    </xf>
    <xf numFmtId="1" fontId="40" fillId="0" borderId="9" xfId="82" applyNumberFormat="1" applyFont="1" applyFill="1" applyBorder="1" applyAlignment="1" applyProtection="1">
      <alignment horizontal="center"/>
      <protection/>
    </xf>
    <xf numFmtId="0" fontId="6" fillId="20" borderId="3"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0" fillId="0" borderId="18" xfId="0" applyFont="1" applyFill="1" applyBorder="1" applyAlignment="1">
      <alignment horizontal="center"/>
    </xf>
    <xf numFmtId="0" fontId="40" fillId="0" borderId="9" xfId="0" applyFont="1" applyFill="1" applyBorder="1" applyAlignment="1">
      <alignment horizontal="center"/>
    </xf>
    <xf numFmtId="0" fontId="0" fillId="0" borderId="0" xfId="0" applyAlignment="1">
      <alignment vertical="top" wrapText="1"/>
    </xf>
    <xf numFmtId="0" fontId="0" fillId="0" borderId="10" xfId="0" applyFont="1" applyBorder="1" applyAlignment="1">
      <alignment horizontal="center" wrapText="1"/>
    </xf>
    <xf numFmtId="0" fontId="0" fillId="0" borderId="10" xfId="0" applyBorder="1" applyAlignment="1">
      <alignment wrapText="1"/>
    </xf>
    <xf numFmtId="0" fontId="41" fillId="0" borderId="0" xfId="0" applyFont="1" applyAlignment="1">
      <alignment horizontal="left" readingOrder="1"/>
    </xf>
    <xf numFmtId="0" fontId="0" fillId="0" borderId="0" xfId="0" applyAlignment="1">
      <alignment horizontal="left" vertical="top" wrapText="1"/>
    </xf>
    <xf numFmtId="1" fontId="6" fillId="0" borderId="18" xfId="82" applyNumberFormat="1" applyFont="1" applyFill="1" applyBorder="1" applyAlignment="1" applyProtection="1">
      <alignment horizontal="center"/>
      <protection/>
    </xf>
    <xf numFmtId="1" fontId="6" fillId="0" borderId="9" xfId="82" applyNumberFormat="1" applyFont="1" applyFill="1" applyBorder="1" applyAlignment="1" applyProtection="1">
      <alignment horizontal="center"/>
      <protection/>
    </xf>
    <xf numFmtId="1" fontId="40" fillId="0" borderId="0" xfId="79" applyNumberFormat="1" applyFont="1" applyAlignment="1">
      <alignment horizontal="center"/>
      <protection/>
    </xf>
    <xf numFmtId="1" fontId="6" fillId="0" borderId="0" xfId="79" applyNumberFormat="1" applyFont="1" applyAlignment="1">
      <alignment horizontal="center"/>
      <protection/>
    </xf>
    <xf numFmtId="182" fontId="40" fillId="23" borderId="3" xfId="80" applyNumberFormat="1" applyFont="1" applyFill="1" applyBorder="1" applyAlignment="1">
      <alignment horizontal="center" vertical="center" wrapText="1"/>
      <protection/>
    </xf>
    <xf numFmtId="1" fontId="40" fillId="23" borderId="3" xfId="79" applyNumberFormat="1" applyFont="1" applyFill="1" applyBorder="1" applyAlignment="1">
      <alignment horizontal="center" vertical="center" wrapText="1"/>
      <protection/>
    </xf>
    <xf numFmtId="1" fontId="40" fillId="23" borderId="16" xfId="79" applyNumberFormat="1" applyFont="1" applyFill="1" applyBorder="1" applyAlignment="1">
      <alignment horizontal="center" vertical="center" wrapText="1"/>
      <protection/>
    </xf>
    <xf numFmtId="1" fontId="6" fillId="27" borderId="16" xfId="79" applyNumberFormat="1" applyFont="1" applyFill="1" applyBorder="1" applyAlignment="1">
      <alignment horizontal="center" vertical="center" wrapText="1"/>
      <protection/>
    </xf>
    <xf numFmtId="182" fontId="6" fillId="27" borderId="3" xfId="80" applyNumberFormat="1" applyFont="1" applyFill="1" applyBorder="1" applyAlignment="1">
      <alignment horizontal="center" vertical="center" wrapText="1"/>
      <protection/>
    </xf>
    <xf numFmtId="0" fontId="6" fillId="0" borderId="9" xfId="82" applyNumberFormat="1" applyFont="1" applyFill="1" applyBorder="1" applyAlignment="1" applyProtection="1">
      <alignment horizontal="center"/>
      <protection/>
    </xf>
    <xf numFmtId="1" fontId="6" fillId="23" borderId="3" xfId="79" applyNumberFormat="1" applyFont="1" applyFill="1" applyBorder="1" applyAlignment="1">
      <alignment horizontal="center" vertical="center" wrapText="1"/>
      <protection/>
    </xf>
    <xf numFmtId="0" fontId="10" fillId="0" borderId="3" xfId="78" applyFont="1" applyBorder="1" applyAlignment="1">
      <alignment horizontal="center" vertical="center"/>
      <protection/>
    </xf>
    <xf numFmtId="1" fontId="40" fillId="0" borderId="3" xfId="79" applyNumberFormat="1" applyFont="1" applyBorder="1" applyAlignment="1">
      <alignment horizontal="center" vertical="center" wrapText="1"/>
      <protection/>
    </xf>
    <xf numFmtId="1" fontId="40" fillId="0" borderId="9" xfId="79" applyNumberFormat="1" applyFont="1" applyBorder="1" applyAlignment="1">
      <alignment horizontal="center" vertical="center" wrapText="1"/>
      <protection/>
    </xf>
    <xf numFmtId="0" fontId="42" fillId="0" borderId="0" xfId="0" applyFont="1" applyAlignment="1">
      <alignment horizontal="left" readingOrder="1"/>
    </xf>
    <xf numFmtId="182" fontId="39" fillId="21" borderId="9" xfId="0" applyNumberFormat="1" applyFont="1" applyFill="1" applyBorder="1" applyAlignment="1">
      <alignment/>
    </xf>
    <xf numFmtId="182" fontId="39" fillId="25" borderId="9" xfId="0" applyNumberFormat="1" applyFont="1" applyFill="1" applyBorder="1" applyAlignment="1">
      <alignment/>
    </xf>
    <xf numFmtId="1" fontId="9" fillId="0" borderId="18" xfId="79" applyNumberFormat="1" applyFont="1" applyBorder="1" applyAlignment="1">
      <alignment horizontal="center"/>
      <protection/>
    </xf>
    <xf numFmtId="1" fontId="9" fillId="0" borderId="9" xfId="79" applyNumberFormat="1" applyFont="1" applyBorder="1" applyAlignment="1">
      <alignment horizontal="center"/>
      <protection/>
    </xf>
    <xf numFmtId="1" fontId="40" fillId="27" borderId="3" xfId="79" applyNumberFormat="1" applyFont="1" applyFill="1" applyBorder="1" applyAlignment="1">
      <alignment horizontal="center" vertical="center" wrapText="1"/>
      <protection/>
    </xf>
    <xf numFmtId="0" fontId="40" fillId="0" borderId="3" xfId="0" applyFont="1" applyBorder="1" applyAlignment="1">
      <alignment horizontal="center" vertical="center" wrapText="1"/>
    </xf>
    <xf numFmtId="0" fontId="39" fillId="0" borderId="0" xfId="0" applyFont="1" applyBorder="1" applyAlignment="1">
      <alignment horizontal="center" vertical="center" wrapText="1"/>
    </xf>
    <xf numFmtId="0" fontId="40" fillId="27" borderId="3" xfId="0" applyFont="1" applyFill="1" applyBorder="1" applyAlignment="1">
      <alignment horizontal="center" vertical="center" wrapText="1"/>
    </xf>
    <xf numFmtId="0" fontId="0" fillId="0" borderId="9" xfId="0" applyBorder="1" applyAlignment="1">
      <alignment/>
    </xf>
    <xf numFmtId="1" fontId="40" fillId="28" borderId="9" xfId="82" applyNumberFormat="1" applyFont="1" applyFill="1" applyBorder="1" applyAlignment="1" applyProtection="1">
      <alignment horizontal="center"/>
      <protection/>
    </xf>
    <xf numFmtId="1" fontId="9" fillId="28" borderId="0" xfId="79" applyNumberFormat="1" applyFont="1" applyFill="1" applyAlignment="1">
      <alignment horizontal="center"/>
      <protection/>
    </xf>
    <xf numFmtId="182" fontId="40" fillId="0" borderId="9" xfId="82" applyNumberFormat="1" applyFont="1" applyFill="1" applyBorder="1" applyAlignment="1" applyProtection="1">
      <alignment horizontal="center"/>
      <protection/>
    </xf>
    <xf numFmtId="1" fontId="6" fillId="0" borderId="0" xfId="82" applyNumberFormat="1" applyFont="1" applyFill="1" applyBorder="1" applyAlignment="1" applyProtection="1">
      <alignment horizontal="center"/>
      <protection/>
    </xf>
    <xf numFmtId="0" fontId="40" fillId="0" borderId="0" xfId="0" applyFont="1" applyFill="1" applyBorder="1" applyAlignment="1">
      <alignment/>
    </xf>
    <xf numFmtId="0" fontId="0" fillId="0" borderId="11" xfId="0" applyBorder="1" applyAlignment="1">
      <alignment/>
    </xf>
    <xf numFmtId="0" fontId="6" fillId="28" borderId="9" xfId="82" applyNumberFormat="1" applyFont="1" applyFill="1" applyBorder="1" applyAlignment="1" applyProtection="1">
      <alignment horizontal="center"/>
      <protection/>
    </xf>
    <xf numFmtId="0" fontId="6" fillId="23" borderId="16" xfId="0" applyFont="1" applyFill="1" applyBorder="1" applyAlignment="1">
      <alignment horizontal="center" vertical="center" wrapText="1"/>
    </xf>
    <xf numFmtId="0" fontId="0" fillId="0" borderId="0" xfId="0" applyFont="1" applyAlignment="1">
      <alignment/>
    </xf>
    <xf numFmtId="1" fontId="9" fillId="0" borderId="3" xfId="79" applyNumberFormat="1" applyFont="1" applyBorder="1" applyAlignment="1">
      <alignment horizontal="center" wrapText="1"/>
      <protection/>
    </xf>
    <xf numFmtId="1" fontId="40" fillId="0" borderId="18" xfId="79" applyNumberFormat="1" applyFont="1" applyBorder="1" applyAlignment="1">
      <alignment horizontal="center"/>
      <protection/>
    </xf>
    <xf numFmtId="1" fontId="6" fillId="0" borderId="18" xfId="79" applyNumberFormat="1" applyFont="1" applyBorder="1" applyAlignment="1">
      <alignment horizontal="center"/>
      <protection/>
    </xf>
    <xf numFmtId="1" fontId="40" fillId="0" borderId="9" xfId="79" applyNumberFormat="1" applyFont="1" applyBorder="1" applyAlignment="1">
      <alignment horizontal="center"/>
      <protection/>
    </xf>
    <xf numFmtId="1" fontId="6" fillId="0" borderId="9" xfId="79" applyNumberFormat="1" applyFont="1" applyBorder="1" applyAlignment="1">
      <alignment horizontal="center"/>
      <protection/>
    </xf>
    <xf numFmtId="1" fontId="6" fillId="0" borderId="18" xfId="0" applyNumberFormat="1" applyFont="1" applyBorder="1" applyAlignment="1">
      <alignment horizontal="center"/>
    </xf>
    <xf numFmtId="1" fontId="40" fillId="0" borderId="18" xfId="78" applyNumberFormat="1" applyFont="1" applyBorder="1" applyAlignment="1">
      <alignment horizontal="center"/>
      <protection/>
    </xf>
    <xf numFmtId="1" fontId="6" fillId="0" borderId="9" xfId="0" applyNumberFormat="1" applyFont="1" applyBorder="1" applyAlignment="1">
      <alignment horizontal="center"/>
    </xf>
    <xf numFmtId="1" fontId="40" fillId="0" borderId="9" xfId="78" applyNumberFormat="1" applyFont="1" applyBorder="1" applyAlignment="1">
      <alignment horizontal="center"/>
      <protection/>
    </xf>
    <xf numFmtId="1" fontId="9" fillId="28" borderId="9" xfId="79" applyNumberFormat="1" applyFont="1" applyFill="1" applyBorder="1" applyAlignment="1">
      <alignment horizontal="center"/>
      <protection/>
    </xf>
    <xf numFmtId="0" fontId="40" fillId="0" borderId="3" xfId="0" applyFont="1" applyFill="1" applyBorder="1" applyAlignment="1">
      <alignment horizontal="center" vertical="center" wrapText="1"/>
    </xf>
    <xf numFmtId="0" fontId="6" fillId="0" borderId="0" xfId="0" applyFont="1" applyAlignment="1">
      <alignment wrapText="1"/>
    </xf>
    <xf numFmtId="1" fontId="6" fillId="28" borderId="9" xfId="82" applyNumberFormat="1" applyFont="1" applyFill="1" applyBorder="1" applyAlignment="1" applyProtection="1">
      <alignment horizontal="center"/>
      <protection/>
    </xf>
    <xf numFmtId="1" fontId="0" fillId="0" borderId="9" xfId="0" applyNumberFormat="1" applyBorder="1" applyAlignment="1">
      <alignment/>
    </xf>
    <xf numFmtId="182" fontId="40" fillId="0" borderId="18" xfId="82" applyNumberFormat="1" applyFont="1" applyFill="1" applyBorder="1" applyAlignment="1" applyProtection="1">
      <alignment horizontal="center"/>
      <protection/>
    </xf>
    <xf numFmtId="182" fontId="0" fillId="0" borderId="9" xfId="0" applyNumberFormat="1" applyBorder="1" applyAlignment="1">
      <alignment/>
    </xf>
    <xf numFmtId="0" fontId="6" fillId="23" borderId="0" xfId="79" applyFont="1" applyFill="1">
      <alignment/>
      <protection/>
    </xf>
    <xf numFmtId="0" fontId="19" fillId="0" borderId="0" xfId="0" applyFont="1" applyAlignment="1">
      <alignment/>
    </xf>
    <xf numFmtId="3" fontId="0" fillId="0" borderId="9" xfId="0" applyNumberFormat="1" applyFill="1" applyBorder="1" applyAlignment="1">
      <alignment/>
    </xf>
    <xf numFmtId="0" fontId="20" fillId="0" borderId="0" xfId="0" applyFont="1" applyAlignment="1">
      <alignment horizontal="left" readingOrder="2"/>
    </xf>
    <xf numFmtId="0" fontId="19" fillId="0" borderId="0" xfId="0" applyFont="1" applyAlignment="1">
      <alignment wrapText="1"/>
    </xf>
    <xf numFmtId="0" fontId="19" fillId="7" borderId="0" xfId="0" applyFont="1" applyFill="1" applyAlignment="1">
      <alignment wrapText="1"/>
    </xf>
    <xf numFmtId="182" fontId="0" fillId="17" borderId="0" xfId="0" applyNumberFormat="1" applyFont="1" applyFill="1" applyBorder="1" applyAlignment="1">
      <alignment/>
    </xf>
    <xf numFmtId="201" fontId="0" fillId="17" borderId="0" xfId="0" applyNumberFormat="1" applyFont="1" applyFill="1" applyAlignment="1">
      <alignment/>
    </xf>
    <xf numFmtId="0" fontId="6" fillId="0" borderId="0" xfId="79" applyFont="1">
      <alignment/>
      <protection/>
    </xf>
    <xf numFmtId="0" fontId="6" fillId="0" borderId="0" xfId="79" applyFont="1" applyAlignment="1">
      <alignment horizontal="center"/>
      <protection/>
    </xf>
    <xf numFmtId="0" fontId="6" fillId="0" borderId="0" xfId="79" applyNumberFormat="1" applyFont="1" applyFill="1" applyBorder="1" applyAlignment="1" applyProtection="1">
      <alignment/>
      <protection/>
    </xf>
    <xf numFmtId="0" fontId="6" fillId="0" borderId="18" xfId="79" applyNumberFormat="1" applyFont="1" applyFill="1" applyBorder="1" applyAlignment="1" applyProtection="1">
      <alignment horizontal="center" wrapText="1"/>
      <protection/>
    </xf>
    <xf numFmtId="0" fontId="6" fillId="0" borderId="18" xfId="79" applyNumberFormat="1" applyFont="1" applyFill="1" applyBorder="1" applyAlignment="1" applyProtection="1">
      <alignment/>
      <protection/>
    </xf>
    <xf numFmtId="0" fontId="6" fillId="0" borderId="0" xfId="82" applyFont="1">
      <alignment/>
      <protection/>
    </xf>
    <xf numFmtId="0" fontId="16" fillId="0" borderId="0" xfId="82" applyFont="1">
      <alignment/>
      <protection/>
    </xf>
    <xf numFmtId="2" fontId="6" fillId="0" borderId="0" xfId="78" applyNumberFormat="1" applyFont="1" applyFill="1" applyBorder="1" applyAlignment="1">
      <alignment horizontal="left"/>
      <protection/>
    </xf>
    <xf numFmtId="0" fontId="0" fillId="0" borderId="9" xfId="78" applyFont="1" applyFill="1" applyBorder="1" applyAlignment="1">
      <alignment horizontal="center"/>
      <protection/>
    </xf>
    <xf numFmtId="0" fontId="0" fillId="0" borderId="9" xfId="78" applyFont="1" applyFill="1" applyBorder="1">
      <alignment/>
      <protection/>
    </xf>
    <xf numFmtId="0" fontId="6" fillId="0" borderId="0" xfId="82" applyFont="1" applyFill="1">
      <alignment/>
      <protection/>
    </xf>
    <xf numFmtId="0" fontId="6" fillId="3" borderId="0" xfId="82" applyFont="1" applyFill="1">
      <alignment/>
      <protection/>
    </xf>
    <xf numFmtId="1" fontId="6" fillId="0" borderId="0" xfId="79" applyNumberFormat="1" applyFont="1">
      <alignment/>
      <protection/>
    </xf>
    <xf numFmtId="0" fontId="6" fillId="0" borderId="0" xfId="79" applyFont="1" applyBorder="1">
      <alignment/>
      <protection/>
    </xf>
    <xf numFmtId="0" fontId="0" fillId="0" borderId="0" xfId="0" applyFill="1" applyAlignment="1">
      <alignment/>
    </xf>
    <xf numFmtId="0" fontId="6" fillId="0" borderId="0" xfId="0" applyFont="1" applyFill="1" applyBorder="1" applyAlignment="1">
      <alignment horizontal="center" vertical="center" wrapText="1"/>
    </xf>
    <xf numFmtId="0" fontId="41" fillId="0" borderId="0" xfId="0" applyFont="1" applyFill="1" applyAlignment="1">
      <alignment horizontal="left" readingOrder="1"/>
    </xf>
    <xf numFmtId="0" fontId="40" fillId="0" borderId="0" xfId="0" applyFont="1" applyFill="1" applyBorder="1" applyAlignment="1">
      <alignment horizontal="center" vertical="center" wrapText="1"/>
    </xf>
    <xf numFmtId="0" fontId="19" fillId="0" borderId="0" xfId="0" applyFont="1" applyFill="1" applyBorder="1" applyAlignment="1">
      <alignment/>
    </xf>
    <xf numFmtId="1" fontId="9" fillId="0" borderId="11" xfId="79" applyNumberFormat="1" applyFont="1" applyBorder="1" applyAlignment="1">
      <alignment horizontal="center" wrapText="1"/>
      <protection/>
    </xf>
    <xf numFmtId="1" fontId="40" fillId="0" borderId="11" xfId="79" applyNumberFormat="1" applyFont="1" applyBorder="1" applyAlignment="1">
      <alignment horizontal="center" wrapText="1"/>
      <protection/>
    </xf>
    <xf numFmtId="1" fontId="6" fillId="0" borderId="11" xfId="79" applyNumberFormat="1" applyFont="1" applyBorder="1" applyAlignment="1">
      <alignment horizontal="center" wrapText="1"/>
      <protection/>
    </xf>
    <xf numFmtId="1" fontId="40" fillId="27" borderId="11" xfId="79" applyNumberFormat="1" applyFont="1" applyFill="1" applyBorder="1" applyAlignment="1">
      <alignment horizontal="center" wrapText="1"/>
      <protection/>
    </xf>
    <xf numFmtId="1" fontId="40" fillId="0" borderId="0" xfId="79" applyNumberFormat="1" applyFont="1" applyFill="1" applyBorder="1" applyAlignment="1">
      <alignment horizontal="center" wrapText="1"/>
      <protection/>
    </xf>
    <xf numFmtId="1" fontId="6" fillId="0" borderId="0" xfId="79" applyNumberFormat="1" applyFont="1" applyFill="1" applyBorder="1" applyAlignment="1">
      <alignment horizontal="center" wrapText="1"/>
      <protection/>
    </xf>
    <xf numFmtId="1" fontId="40" fillId="0" borderId="3" xfId="79" applyNumberFormat="1" applyFont="1" applyFill="1" applyBorder="1" applyAlignment="1">
      <alignment horizontal="center" wrapText="1"/>
      <protection/>
    </xf>
    <xf numFmtId="0" fontId="42" fillId="0" borderId="0" xfId="0" applyFont="1" applyFill="1" applyAlignment="1">
      <alignment horizontal="left" readingOrder="1"/>
    </xf>
    <xf numFmtId="1" fontId="40" fillId="0" borderId="3" xfId="79" applyNumberFormat="1" applyFont="1" applyFill="1" applyBorder="1" applyAlignment="1">
      <alignment horizontal="center" vertical="center" wrapText="1"/>
      <protection/>
    </xf>
    <xf numFmtId="0" fontId="17" fillId="0" borderId="0" xfId="59" applyAlignment="1" applyProtection="1">
      <alignment/>
      <protection/>
    </xf>
    <xf numFmtId="0" fontId="6" fillId="0" borderId="0" xfId="79" applyFont="1" applyBorder="1" applyAlignment="1">
      <alignment/>
      <protection/>
    </xf>
    <xf numFmtId="0" fontId="0" fillId="0" borderId="0" xfId="0" applyAlignment="1">
      <alignment/>
    </xf>
    <xf numFmtId="0" fontId="6" fillId="0" borderId="0" xfId="79" applyFont="1" applyFill="1">
      <alignment/>
      <protection/>
    </xf>
    <xf numFmtId="0" fontId="6" fillId="0" borderId="0" xfId="79" applyFont="1" applyFill="1" applyAlignment="1">
      <alignment horizontal="center"/>
      <protection/>
    </xf>
    <xf numFmtId="0" fontId="6" fillId="0" borderId="0" xfId="79" applyFont="1" applyFill="1">
      <alignment/>
      <protection/>
    </xf>
    <xf numFmtId="0" fontId="20" fillId="0" borderId="0" xfId="79" applyFont="1" applyFill="1" applyBorder="1" applyAlignment="1" applyProtection="1">
      <alignment/>
      <protection/>
    </xf>
    <xf numFmtId="1" fontId="6" fillId="0" borderId="0" xfId="79" applyNumberFormat="1" applyFont="1" applyFill="1">
      <alignment/>
      <protection/>
    </xf>
    <xf numFmtId="1" fontId="6" fillId="0" borderId="3" xfId="79" applyNumberFormat="1" applyFont="1" applyFill="1" applyBorder="1" applyAlignment="1">
      <alignment horizontal="center" vertical="center" wrapText="1"/>
      <protection/>
    </xf>
    <xf numFmtId="183" fontId="6" fillId="0" borderId="0" xfId="82" applyNumberFormat="1" applyFont="1" applyFill="1">
      <alignment/>
      <protection/>
    </xf>
    <xf numFmtId="0" fontId="16" fillId="0" borderId="0" xfId="82" applyFont="1" applyFill="1">
      <alignment/>
      <protection/>
    </xf>
    <xf numFmtId="0" fontId="6" fillId="0" borderId="0" xfId="82" applyFont="1" applyFill="1">
      <alignment/>
      <protection/>
    </xf>
    <xf numFmtId="0" fontId="0" fillId="0" borderId="11" xfId="78" applyFont="1" applyFill="1" applyBorder="1" applyAlignment="1">
      <alignment horizontal="center"/>
      <protection/>
    </xf>
    <xf numFmtId="0" fontId="0" fillId="0" borderId="11" xfId="78" applyFont="1" applyFill="1" applyBorder="1">
      <alignment/>
      <protection/>
    </xf>
    <xf numFmtId="0" fontId="0" fillId="0" borderId="0" xfId="78" applyFont="1" applyFill="1">
      <alignment/>
      <protection/>
    </xf>
    <xf numFmtId="3" fontId="6" fillId="0" borderId="0" xfId="82" applyNumberFormat="1" applyFont="1" applyFill="1" applyBorder="1" applyAlignment="1">
      <alignment vertical="center"/>
      <protection/>
    </xf>
    <xf numFmtId="0" fontId="20" fillId="0" borderId="0" xfId="79" applyFont="1" applyFill="1" applyBorder="1" applyAlignment="1">
      <alignment vertical="center" wrapText="1"/>
      <protection/>
    </xf>
    <xf numFmtId="0" fontId="6" fillId="0" borderId="0" xfId="79" applyFont="1" applyFill="1" applyBorder="1" applyAlignment="1">
      <alignment vertical="center" wrapText="1"/>
      <protection/>
    </xf>
    <xf numFmtId="3" fontId="6" fillId="0" borderId="0" xfId="79" applyNumberFormat="1" applyFont="1" applyFill="1" applyBorder="1" applyAlignment="1">
      <alignment vertical="center" wrapText="1"/>
      <protection/>
    </xf>
    <xf numFmtId="0" fontId="23" fillId="0" borderId="0" xfId="81" applyFont="1" applyFill="1" applyBorder="1" applyAlignment="1">
      <alignment vertical="center"/>
    </xf>
    <xf numFmtId="0" fontId="6" fillId="0" borderId="0" xfId="81" applyFont="1" applyFill="1" applyBorder="1" applyAlignment="1">
      <alignment vertical="center"/>
    </xf>
    <xf numFmtId="1" fontId="6" fillId="0" borderId="0" xfId="79" applyNumberFormat="1" applyFont="1" applyFill="1" applyAlignment="1">
      <alignment vertical="center"/>
      <protection/>
    </xf>
    <xf numFmtId="0" fontId="6" fillId="0" borderId="0" xfId="79" applyFont="1" applyFill="1" applyAlignment="1">
      <alignment vertical="center"/>
      <protection/>
    </xf>
    <xf numFmtId="0" fontId="23" fillId="0" borderId="0" xfId="77" applyNumberFormat="1" applyFont="1" applyFill="1" applyBorder="1" applyAlignment="1" applyProtection="1">
      <alignment vertical="center"/>
      <protection/>
    </xf>
    <xf numFmtId="0" fontId="6" fillId="0" borderId="0" xfId="77" applyNumberFormat="1" applyFont="1" applyFill="1" applyBorder="1" applyAlignment="1" applyProtection="1">
      <alignment vertical="center"/>
      <protection/>
    </xf>
    <xf numFmtId="0" fontId="20" fillId="0" borderId="0" xfId="79" applyFont="1" applyFill="1" applyBorder="1" applyAlignment="1">
      <alignment vertical="center"/>
      <protection/>
    </xf>
    <xf numFmtId="1" fontId="6" fillId="0" borderId="0" xfId="79" applyNumberFormat="1" applyFont="1" applyFill="1" applyAlignment="1">
      <alignment vertical="center"/>
      <protection/>
    </xf>
    <xf numFmtId="182" fontId="6" fillId="0" borderId="0" xfId="79" applyNumberFormat="1" applyFont="1" applyFill="1" applyAlignment="1">
      <alignment vertical="center"/>
      <protection/>
    </xf>
    <xf numFmtId="0" fontId="6" fillId="0" borderId="0" xfId="79" applyFont="1" applyFill="1" applyBorder="1" applyAlignment="1">
      <alignment vertical="center"/>
      <protection/>
    </xf>
    <xf numFmtId="0" fontId="6" fillId="0" borderId="0" xfId="79" applyFont="1" applyBorder="1" applyAlignment="1">
      <alignment vertical="center"/>
      <protection/>
    </xf>
    <xf numFmtId="1" fontId="6" fillId="0" borderId="0" xfId="79" applyNumberFormat="1" applyFont="1" applyAlignment="1">
      <alignment vertical="center"/>
      <protection/>
    </xf>
    <xf numFmtId="0" fontId="6" fillId="0" borderId="0" xfId="79" applyFont="1" applyAlignment="1">
      <alignment vertical="center"/>
      <protection/>
    </xf>
    <xf numFmtId="185" fontId="16" fillId="20" borderId="3" xfId="79" applyNumberFormat="1" applyFont="1" applyFill="1" applyBorder="1" applyAlignment="1">
      <alignment horizontal="center" vertical="center" wrapText="1"/>
      <protection/>
    </xf>
    <xf numFmtId="0" fontId="6" fillId="0" borderId="0" xfId="82" applyFont="1" applyFill="1" applyBorder="1" applyAlignment="1">
      <alignment vertical="center"/>
      <protection/>
    </xf>
    <xf numFmtId="1" fontId="6" fillId="0" borderId="0" xfId="79" applyNumberFormat="1" applyFont="1" applyFill="1" applyBorder="1" applyAlignment="1">
      <alignment vertical="center"/>
      <protection/>
    </xf>
    <xf numFmtId="1" fontId="6" fillId="0" borderId="0" xfId="79" applyNumberFormat="1" applyFont="1" applyFill="1" applyBorder="1" applyAlignment="1">
      <alignment vertical="center"/>
      <protection/>
    </xf>
    <xf numFmtId="182" fontId="6" fillId="0" borderId="0" xfId="78" applyNumberFormat="1" applyFont="1" applyFill="1" applyBorder="1" applyAlignment="1">
      <alignment horizontal="left" vertical="center"/>
      <protection/>
    </xf>
    <xf numFmtId="0" fontId="6" fillId="0" borderId="3" xfId="79" applyFont="1" applyFill="1" applyBorder="1" applyAlignment="1">
      <alignment vertical="center" textRotation="180"/>
      <protection/>
    </xf>
    <xf numFmtId="185" fontId="16" fillId="20" borderId="3" xfId="79" applyNumberFormat="1" applyFont="1" applyFill="1" applyBorder="1" applyAlignment="1" quotePrefix="1">
      <alignment horizontal="center" vertical="center" wrapText="1"/>
      <protection/>
    </xf>
    <xf numFmtId="0" fontId="6" fillId="0" borderId="3" xfId="78" applyFont="1" applyFill="1" applyBorder="1" applyAlignment="1">
      <alignment horizontal="center" vertical="center"/>
      <protection/>
    </xf>
    <xf numFmtId="3" fontId="6" fillId="0" borderId="3" xfId="79" applyNumberFormat="1" applyFont="1" applyFill="1" applyBorder="1" applyAlignment="1" applyProtection="1">
      <alignment horizontal="center" vertical="center"/>
      <protection/>
    </xf>
    <xf numFmtId="3" fontId="16" fillId="0" borderId="3" xfId="79" applyNumberFormat="1" applyFont="1" applyFill="1" applyBorder="1" applyAlignment="1" applyProtection="1">
      <alignment horizontal="center" vertical="center"/>
      <protection/>
    </xf>
    <xf numFmtId="0" fontId="6" fillId="0" borderId="3" xfId="79" applyFont="1" applyFill="1" applyBorder="1" applyAlignment="1">
      <alignment horizontal="center" vertical="center"/>
      <protection/>
    </xf>
    <xf numFmtId="3" fontId="6" fillId="0" borderId="3" xfId="78" applyNumberFormat="1" applyFont="1" applyFill="1" applyBorder="1" applyAlignment="1">
      <alignment horizontal="center" vertical="center"/>
      <protection/>
    </xf>
    <xf numFmtId="183" fontId="6" fillId="0" borderId="3" xfId="79" applyNumberFormat="1" applyFont="1" applyFill="1" applyBorder="1" applyAlignment="1" applyProtection="1">
      <alignment horizontal="center" vertical="center"/>
      <protection/>
    </xf>
    <xf numFmtId="0" fontId="6" fillId="0" borderId="3" xfId="79" applyNumberFormat="1" applyFont="1" applyFill="1" applyBorder="1" applyAlignment="1" applyProtection="1">
      <alignment horizontal="center" vertical="center"/>
      <protection/>
    </xf>
    <xf numFmtId="0" fontId="6" fillId="0" borderId="19" xfId="79" applyFont="1" applyFill="1" applyBorder="1" applyAlignment="1">
      <alignment vertical="center"/>
      <protection/>
    </xf>
    <xf numFmtId="0" fontId="6" fillId="0" borderId="20" xfId="79" applyFont="1" applyFill="1" applyBorder="1" applyAlignment="1">
      <alignment vertical="center"/>
      <protection/>
    </xf>
    <xf numFmtId="1" fontId="6" fillId="0" borderId="20" xfId="79" applyNumberFormat="1" applyFont="1" applyFill="1" applyBorder="1" applyAlignment="1">
      <alignment horizontal="center" vertical="center" wrapText="1"/>
      <protection/>
    </xf>
    <xf numFmtId="1" fontId="6" fillId="0" borderId="20" xfId="79" applyNumberFormat="1" applyFont="1" applyFill="1" applyBorder="1" applyAlignment="1">
      <alignment horizontal="centerContinuous" vertical="center" wrapText="1"/>
      <protection/>
    </xf>
    <xf numFmtId="1" fontId="6" fillId="0" borderId="20" xfId="79" applyNumberFormat="1" applyFont="1" applyFill="1" applyBorder="1" applyAlignment="1">
      <alignment horizontal="centerContinuous" vertical="center"/>
      <protection/>
    </xf>
    <xf numFmtId="0" fontId="6" fillId="0" borderId="21" xfId="79" applyFont="1" applyFill="1" applyBorder="1" applyAlignment="1">
      <alignment vertical="center"/>
      <protection/>
    </xf>
    <xf numFmtId="0" fontId="16" fillId="20" borderId="21" xfId="79" applyFont="1" applyFill="1" applyBorder="1" applyAlignment="1">
      <alignment vertical="center"/>
      <protection/>
    </xf>
    <xf numFmtId="185" fontId="16" fillId="20" borderId="22" xfId="79" applyNumberFormat="1" applyFont="1" applyFill="1" applyBorder="1" applyAlignment="1">
      <alignment horizontal="center" vertical="center" wrapText="1"/>
      <protection/>
    </xf>
    <xf numFmtId="0" fontId="16" fillId="0" borderId="21" xfId="78" applyFont="1" applyFill="1" applyBorder="1" applyAlignment="1">
      <alignment horizontal="left" vertical="center"/>
      <protection/>
    </xf>
    <xf numFmtId="0" fontId="6" fillId="0" borderId="21" xfId="78" applyFont="1" applyFill="1" applyBorder="1" applyAlignment="1">
      <alignment horizontal="left" vertical="center"/>
      <protection/>
    </xf>
    <xf numFmtId="3" fontId="16" fillId="0" borderId="22" xfId="79" applyNumberFormat="1" applyFont="1" applyFill="1" applyBorder="1" applyAlignment="1" applyProtection="1">
      <alignment horizontal="center" vertical="center"/>
      <protection/>
    </xf>
    <xf numFmtId="182" fontId="6" fillId="0" borderId="21" xfId="78" applyNumberFormat="1" applyFont="1" applyFill="1" applyBorder="1" applyAlignment="1">
      <alignment horizontal="left" vertical="center"/>
      <protection/>
    </xf>
    <xf numFmtId="0" fontId="6" fillId="0" borderId="23" xfId="78" applyFont="1" applyFill="1" applyBorder="1" applyAlignment="1">
      <alignment horizontal="left" vertical="center"/>
      <protection/>
    </xf>
    <xf numFmtId="3" fontId="6" fillId="0" borderId="24" xfId="79" applyNumberFormat="1" applyFont="1" applyFill="1" applyBorder="1" applyAlignment="1" applyProtection="1">
      <alignment horizontal="center" vertical="center"/>
      <protection/>
    </xf>
    <xf numFmtId="3" fontId="16" fillId="0" borderId="25" xfId="79" applyNumberFormat="1" applyFont="1" applyFill="1" applyBorder="1" applyAlignment="1" applyProtection="1">
      <alignment horizontal="center" vertical="center"/>
      <protection/>
    </xf>
    <xf numFmtId="182" fontId="6" fillId="14" borderId="21" xfId="78" applyNumberFormat="1" applyFont="1" applyFill="1" applyBorder="1" applyAlignment="1">
      <alignment horizontal="left" vertical="center"/>
      <protection/>
    </xf>
    <xf numFmtId="3" fontId="6" fillId="14" borderId="3" xfId="79" applyNumberFormat="1" applyFont="1" applyFill="1" applyBorder="1" applyAlignment="1" applyProtection="1">
      <alignment horizontal="center" vertical="center"/>
      <protection/>
    </xf>
    <xf numFmtId="3" fontId="16" fillId="14" borderId="22" xfId="79" applyNumberFormat="1" applyFont="1" applyFill="1" applyBorder="1" applyAlignment="1" applyProtection="1">
      <alignment horizontal="center" vertical="center"/>
      <protection/>
    </xf>
    <xf numFmtId="0" fontId="6" fillId="20" borderId="3" xfId="78" applyFont="1" applyFill="1" applyBorder="1" applyAlignment="1">
      <alignment horizontal="center" vertical="center"/>
      <protection/>
    </xf>
    <xf numFmtId="0" fontId="6" fillId="0" borderId="0" xfId="78" applyFont="1" applyFill="1" applyBorder="1" applyAlignment="1">
      <alignment horizontal="left" vertical="center"/>
      <protection/>
    </xf>
    <xf numFmtId="0" fontId="6" fillId="0" borderId="0" xfId="78" applyFont="1" applyFill="1" applyBorder="1" applyAlignment="1">
      <alignment horizontal="center" vertical="center"/>
      <protection/>
    </xf>
    <xf numFmtId="3" fontId="6" fillId="0" borderId="0" xfId="79" applyNumberFormat="1" applyFont="1" applyFill="1" applyBorder="1" applyAlignment="1" applyProtection="1">
      <alignment horizontal="center" vertical="center"/>
      <protection/>
    </xf>
    <xf numFmtId="0" fontId="11" fillId="7" borderId="0" xfId="0" applyFont="1" applyFill="1" applyAlignment="1">
      <alignment vertical="top" wrapText="1"/>
    </xf>
    <xf numFmtId="0" fontId="0" fillId="7" borderId="0" xfId="0" applyFont="1" applyFill="1" applyAlignment="1">
      <alignment vertical="top" wrapText="1"/>
    </xf>
    <xf numFmtId="3" fontId="16" fillId="0" borderId="0" xfId="79" applyNumberFormat="1" applyFont="1" applyFill="1" applyBorder="1" applyAlignment="1" applyProtection="1">
      <alignment horizontal="center" vertical="center"/>
      <protection/>
    </xf>
    <xf numFmtId="0" fontId="0" fillId="0" borderId="0" xfId="78" applyFont="1" applyFill="1" applyBorder="1" applyAlignment="1">
      <alignment horizontal="center"/>
      <protection/>
    </xf>
    <xf numFmtId="0" fontId="0" fillId="0" borderId="0" xfId="78" applyFont="1" applyFill="1" applyBorder="1">
      <alignment/>
      <protection/>
    </xf>
    <xf numFmtId="0" fontId="6" fillId="0" borderId="24" xfId="79" applyFont="1" applyFill="1" applyBorder="1" applyAlignment="1" quotePrefix="1">
      <alignment horizontal="center" vertical="center"/>
      <protection/>
    </xf>
    <xf numFmtId="0" fontId="16" fillId="0" borderId="16" xfId="78" applyFont="1" applyFill="1" applyBorder="1" applyAlignment="1">
      <alignment vertical="center"/>
      <protection/>
    </xf>
    <xf numFmtId="0" fontId="16" fillId="0" borderId="26" xfId="78" applyFont="1" applyFill="1" applyBorder="1" applyAlignment="1">
      <alignment horizontal="center" vertical="center"/>
      <protection/>
    </xf>
    <xf numFmtId="0" fontId="11" fillId="0" borderId="0" xfId="0" applyFont="1" applyAlignment="1">
      <alignment vertical="top" wrapText="1"/>
    </xf>
    <xf numFmtId="0" fontId="0" fillId="0" borderId="0" xfId="0" applyFont="1" applyAlignment="1">
      <alignment vertical="top" wrapText="1"/>
    </xf>
    <xf numFmtId="1" fontId="6" fillId="0" borderId="20" xfId="79" applyNumberFormat="1" applyFont="1" applyFill="1" applyBorder="1" applyAlignment="1">
      <alignment horizontal="center" vertical="center" wrapText="1"/>
      <protection/>
    </xf>
    <xf numFmtId="1" fontId="6" fillId="0" borderId="3" xfId="79" applyNumberFormat="1" applyFont="1" applyFill="1" applyBorder="1" applyAlignment="1">
      <alignment horizontal="center" vertical="center" wrapText="1"/>
      <protection/>
    </xf>
    <xf numFmtId="1" fontId="6" fillId="0" borderId="27" xfId="79" applyNumberFormat="1" applyFont="1" applyFill="1" applyBorder="1" applyAlignment="1">
      <alignment horizontal="center" vertical="center" wrapText="1"/>
      <protection/>
    </xf>
    <xf numFmtId="1" fontId="6" fillId="0" borderId="22" xfId="79" applyNumberFormat="1" applyFont="1" applyFill="1" applyBorder="1" applyAlignment="1">
      <alignment horizontal="center" vertical="center" wrapText="1"/>
      <protection/>
    </xf>
    <xf numFmtId="0" fontId="16" fillId="0" borderId="0" xfId="79" applyFont="1" applyFill="1" applyBorder="1" applyAlignment="1" applyProtection="1">
      <alignment horizontal="left" vertical="top" wrapText="1"/>
      <protection/>
    </xf>
    <xf numFmtId="0" fontId="16" fillId="0" borderId="0" xfId="79" applyFont="1" applyFill="1" applyBorder="1" applyAlignment="1" applyProtection="1">
      <alignment horizontal="left" vertical="top"/>
      <protection/>
    </xf>
    <xf numFmtId="0" fontId="11" fillId="0" borderId="0" xfId="0" applyFont="1" applyFill="1" applyAlignment="1">
      <alignment vertical="top"/>
    </xf>
    <xf numFmtId="0" fontId="6" fillId="0" borderId="0" xfId="79" applyFont="1" applyFill="1" applyBorder="1" applyAlignment="1">
      <alignment vertical="center" wrapText="1"/>
      <protection/>
    </xf>
    <xf numFmtId="0" fontId="6" fillId="0" borderId="16" xfId="78" applyFont="1" applyFill="1" applyBorder="1" applyAlignment="1">
      <alignment horizontal="center" vertical="center"/>
      <protection/>
    </xf>
    <xf numFmtId="0" fontId="6" fillId="0" borderId="8" xfId="78" applyFont="1" applyFill="1" applyBorder="1" applyAlignment="1">
      <alignment horizontal="center" vertical="center"/>
      <protection/>
    </xf>
    <xf numFmtId="0" fontId="6" fillId="0" borderId="26" xfId="78" applyFont="1" applyFill="1" applyBorder="1" applyAlignment="1">
      <alignment horizontal="center" vertical="center"/>
      <protection/>
    </xf>
    <xf numFmtId="0" fontId="16" fillId="0" borderId="8" xfId="78" applyFont="1" applyFill="1" applyBorder="1" applyAlignment="1">
      <alignment horizontal="center" vertical="center"/>
      <protection/>
    </xf>
    <xf numFmtId="0" fontId="0" fillId="0" borderId="0" xfId="0" applyFont="1" applyFill="1" applyBorder="1" applyAlignment="1">
      <alignment wrapText="1"/>
    </xf>
    <xf numFmtId="0" fontId="0" fillId="0" borderId="0" xfId="0" applyFill="1" applyBorder="1" applyAlignment="1">
      <alignment wrapText="1"/>
    </xf>
    <xf numFmtId="0" fontId="6" fillId="23" borderId="28" xfId="0" applyFont="1" applyFill="1" applyBorder="1" applyAlignment="1">
      <alignment horizontal="center" vertical="center" wrapText="1"/>
    </xf>
    <xf numFmtId="0" fontId="6" fillId="23" borderId="10" xfId="0" applyFont="1" applyFill="1" applyBorder="1" applyAlignment="1">
      <alignment horizontal="center" vertical="center" wrapText="1"/>
    </xf>
    <xf numFmtId="0" fontId="6" fillId="23"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Alignment="1">
      <alignment wrapText="1"/>
    </xf>
    <xf numFmtId="0" fontId="19" fillId="0" borderId="0" xfId="0" applyFont="1" applyAlignment="1">
      <alignment wrapText="1"/>
    </xf>
    <xf numFmtId="0" fontId="0" fillId="7" borderId="0" xfId="0" applyFont="1" applyFill="1" applyAlignment="1">
      <alignment wrapText="1"/>
    </xf>
    <xf numFmtId="0" fontId="19" fillId="7" borderId="0" xfId="0" applyFont="1" applyFill="1" applyAlignment="1">
      <alignment wrapText="1"/>
    </xf>
    <xf numFmtId="0" fontId="6" fillId="0" borderId="0" xfId="0" applyFont="1" applyAlignment="1">
      <alignment wrapText="1"/>
    </xf>
    <xf numFmtId="0" fontId="11" fillId="0" borderId="0" xfId="0" applyFont="1" applyFill="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39" fillId="0" borderId="11" xfId="0" applyFont="1" applyBorder="1" applyAlignment="1">
      <alignment horizontal="center" wrapText="1"/>
    </xf>
    <xf numFmtId="0" fontId="39" fillId="0" borderId="11" xfId="0" applyFont="1" applyBorder="1" applyAlignment="1">
      <alignment wrapText="1"/>
    </xf>
    <xf numFmtId="0" fontId="39" fillId="0" borderId="0" xfId="0" applyFont="1" applyFill="1" applyBorder="1" applyAlignment="1">
      <alignment horizontal="center" wrapText="1"/>
    </xf>
    <xf numFmtId="0" fontId="39" fillId="0" borderId="0" xfId="0" applyFont="1" applyFill="1" applyBorder="1" applyAlignment="1">
      <alignment wrapText="1"/>
    </xf>
    <xf numFmtId="0" fontId="6" fillId="0" borderId="0" xfId="0" applyFont="1" applyAlignment="1">
      <alignment horizontal="left" wrapText="1"/>
    </xf>
    <xf numFmtId="0" fontId="0" fillId="0" borderId="0" xfId="0" applyFont="1" applyAlignment="1">
      <alignment horizontal="left" vertical="top" wrapText="1"/>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9" fillId="0" borderId="0" xfId="0" applyFont="1" applyFill="1" applyAlignment="1">
      <alignmen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Alignment="1">
      <alignment vertical="top" wrapText="1"/>
    </xf>
    <xf numFmtId="0" fontId="0" fillId="0" borderId="0" xfId="0" applyAlignment="1">
      <alignment wrapText="1"/>
    </xf>
    <xf numFmtId="0" fontId="0" fillId="0" borderId="0" xfId="0" applyFont="1" applyAlignment="1">
      <alignment horizontal="left" wrapText="1"/>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41" fillId="0" borderId="0" xfId="0" applyFont="1" applyFill="1" applyAlignment="1">
      <alignment horizontal="left" wrapText="1" readingOrder="2"/>
    </xf>
    <xf numFmtId="0" fontId="0" fillId="0" borderId="0" xfId="0" applyAlignment="1">
      <alignment horizontal="left" vertical="top" wrapText="1"/>
    </xf>
    <xf numFmtId="2" fontId="6" fillId="0" borderId="0" xfId="0" applyNumberFormat="1" applyFont="1" applyAlignment="1">
      <alignment wrapText="1"/>
    </xf>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28"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29" xfId="0" applyFont="1" applyBorder="1" applyAlignment="1">
      <alignment horizontal="center"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2" xfId="48"/>
    <cellStyle name="DataEntryCells" xfId="49"/>
    <cellStyle name="Explanatory Text" xfId="50"/>
    <cellStyle name="formula" xfId="51"/>
    <cellStyle name="gap" xfId="52"/>
    <cellStyle name="Good" xfId="53"/>
    <cellStyle name="GreyBackground" xfId="54"/>
    <cellStyle name="Heading 1" xfId="55"/>
    <cellStyle name="Heading 2" xfId="56"/>
    <cellStyle name="Heading 3" xfId="57"/>
    <cellStyle name="Heading 4" xfId="58"/>
    <cellStyle name="Hyperlink" xfId="59"/>
    <cellStyle name="Followed Hyperlink" xfId="60"/>
    <cellStyle name="Input" xfId="61"/>
    <cellStyle name="ISC" xfId="62"/>
    <cellStyle name="level1a" xfId="63"/>
    <cellStyle name="level2" xfId="64"/>
    <cellStyle name="level2a" xfId="65"/>
    <cellStyle name="level3" xfId="66"/>
    <cellStyle name="Linked Cell" xfId="67"/>
    <cellStyle name="Migliaia (0)_conti99" xfId="68"/>
    <cellStyle name="Currency" xfId="69"/>
    <cellStyle name="Currency [0]" xfId="70"/>
    <cellStyle name="Neutral" xfId="71"/>
    <cellStyle name="Normal 2" xfId="72"/>
    <cellStyle name="Normal 2 2" xfId="73"/>
    <cellStyle name="Normal 2 3" xfId="74"/>
    <cellStyle name="Normal 2_AUG_TabChap2" xfId="75"/>
    <cellStyle name="Normal 3" xfId="76"/>
    <cellStyle name="Normal_B1.1d" xfId="77"/>
    <cellStyle name="Normal_B4" xfId="78"/>
    <cellStyle name="Normal_B4.1" xfId="79"/>
    <cellStyle name="Normal_B4.1_B4.4" xfId="80"/>
    <cellStyle name="Normal_B5.1a" xfId="81"/>
    <cellStyle name="Normal_C1.1a" xfId="82"/>
    <cellStyle name="Note" xfId="83"/>
    <cellStyle name="Output" xfId="84"/>
    <cellStyle name="Percent" xfId="85"/>
    <cellStyle name="Prozent_SubCatperStud" xfId="86"/>
    <cellStyle name="row" xfId="87"/>
    <cellStyle name="RowCodes" xfId="88"/>
    <cellStyle name="Row-Col Headings" xfId="89"/>
    <cellStyle name="RowTitles_CENTRAL_GOVT" xfId="90"/>
    <cellStyle name="RowTitles-Col2" xfId="91"/>
    <cellStyle name="RowTitles-Detail" xfId="92"/>
    <cellStyle name="Comma" xfId="93"/>
    <cellStyle name="Comma [0]" xfId="94"/>
    <cellStyle name="Standard_Info" xfId="95"/>
    <cellStyle name="temp" xfId="96"/>
    <cellStyle name="Title" xfId="97"/>
    <cellStyle name="title1"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1">
    <tabColor indexed="10"/>
    <pageSetUpPr fitToPage="1"/>
  </sheetPr>
  <dimension ref="A2:BA109"/>
  <sheetViews>
    <sheetView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5" sqref="B5"/>
    </sheetView>
  </sheetViews>
  <sheetFormatPr defaultColWidth="8.7109375" defaultRowHeight="12.75"/>
  <cols>
    <col min="1" max="1" width="2.421875" style="85" customWidth="1"/>
    <col min="2" max="2" width="19.140625" style="98" customWidth="1"/>
    <col min="3" max="3" width="3.7109375" style="98" customWidth="1"/>
    <col min="4" max="12" width="11.7109375" style="97" customWidth="1"/>
    <col min="13" max="14" width="11.7109375" style="85" customWidth="1"/>
    <col min="15" max="15" width="9.28125" style="85" customWidth="1"/>
    <col min="16" max="16" width="12.421875" style="86" hidden="1" customWidth="1"/>
    <col min="17" max="17" width="4.57421875" style="85" hidden="1" customWidth="1"/>
    <col min="18" max="18" width="14.57421875" style="85" customWidth="1"/>
    <col min="19" max="16384" width="8.7109375" style="85" customWidth="1"/>
  </cols>
  <sheetData>
    <row r="2" ht="12.75">
      <c r="B2" s="4" t="s">
        <v>194</v>
      </c>
    </row>
    <row r="3" ht="11.25">
      <c r="B3" s="114"/>
    </row>
    <row r="4" spans="1:19" s="77" customFormat="1" ht="18" customHeight="1">
      <c r="A4" s="118"/>
      <c r="B4" s="195" t="s">
        <v>249</v>
      </c>
      <c r="C4" s="196"/>
      <c r="D4" s="197"/>
      <c r="E4" s="197"/>
      <c r="F4" s="197"/>
      <c r="G4" s="197"/>
      <c r="H4" s="197"/>
      <c r="I4" s="197"/>
      <c r="J4" s="197"/>
      <c r="K4" s="197"/>
      <c r="L4" s="197"/>
      <c r="M4" s="197"/>
      <c r="N4" s="118"/>
      <c r="O4" s="118"/>
      <c r="P4" s="117"/>
      <c r="Q4" s="118"/>
      <c r="R4" s="118"/>
      <c r="S4" s="118"/>
    </row>
    <row r="5" spans="1:19" s="77" customFormat="1" ht="12" customHeight="1" thickBot="1">
      <c r="A5" s="118"/>
      <c r="B5" s="119"/>
      <c r="C5" s="119"/>
      <c r="D5" s="120"/>
      <c r="E5" s="120"/>
      <c r="F5" s="120"/>
      <c r="G5" s="120"/>
      <c r="H5" s="120"/>
      <c r="I5" s="120"/>
      <c r="J5" s="120"/>
      <c r="K5" s="120"/>
      <c r="L5" s="120"/>
      <c r="M5" s="118"/>
      <c r="N5" s="118"/>
      <c r="O5" s="118"/>
      <c r="P5" s="117"/>
      <c r="Q5" s="118"/>
      <c r="R5" s="118"/>
      <c r="S5" s="118"/>
    </row>
    <row r="6" spans="1:19" ht="32.25" customHeight="1">
      <c r="A6" s="116"/>
      <c r="B6" s="159"/>
      <c r="C6" s="160"/>
      <c r="D6" s="191" t="s">
        <v>86</v>
      </c>
      <c r="E6" s="161"/>
      <c r="F6" s="191" t="s">
        <v>38</v>
      </c>
      <c r="G6" s="191"/>
      <c r="H6" s="191"/>
      <c r="I6" s="161"/>
      <c r="J6" s="162" t="s">
        <v>88</v>
      </c>
      <c r="K6" s="163"/>
      <c r="L6" s="163"/>
      <c r="M6" s="191" t="s">
        <v>87</v>
      </c>
      <c r="N6" s="193" t="s">
        <v>90</v>
      </c>
      <c r="O6" s="116"/>
      <c r="P6" s="117"/>
      <c r="Q6" s="116"/>
      <c r="R6" s="116"/>
      <c r="S6" s="116"/>
    </row>
    <row r="7" spans="1:19" ht="74.25" customHeight="1">
      <c r="A7" s="116"/>
      <c r="B7" s="164"/>
      <c r="C7" s="150" t="s">
        <v>245</v>
      </c>
      <c r="D7" s="192"/>
      <c r="E7" s="121" t="s">
        <v>37</v>
      </c>
      <c r="F7" s="121" t="s">
        <v>80</v>
      </c>
      <c r="G7" s="121" t="s">
        <v>81</v>
      </c>
      <c r="H7" s="121" t="s">
        <v>82</v>
      </c>
      <c r="I7" s="121" t="s">
        <v>83</v>
      </c>
      <c r="J7" s="121" t="s">
        <v>85</v>
      </c>
      <c r="K7" s="121" t="s">
        <v>101</v>
      </c>
      <c r="L7" s="121" t="s">
        <v>84</v>
      </c>
      <c r="M7" s="192"/>
      <c r="N7" s="194"/>
      <c r="O7" s="116"/>
      <c r="P7" s="117"/>
      <c r="Q7" s="116"/>
      <c r="R7" s="116"/>
      <c r="S7" s="116"/>
    </row>
    <row r="8" spans="1:19" ht="61.5" customHeight="1">
      <c r="A8" s="116"/>
      <c r="B8" s="165"/>
      <c r="C8" s="151"/>
      <c r="D8" s="145" t="s">
        <v>235</v>
      </c>
      <c r="E8" s="145" t="s">
        <v>236</v>
      </c>
      <c r="F8" s="145" t="s">
        <v>237</v>
      </c>
      <c r="G8" s="145" t="s">
        <v>238</v>
      </c>
      <c r="H8" s="145" t="s">
        <v>239</v>
      </c>
      <c r="I8" s="145" t="s">
        <v>246</v>
      </c>
      <c r="J8" s="145" t="s">
        <v>247</v>
      </c>
      <c r="K8" s="145" t="s">
        <v>243</v>
      </c>
      <c r="L8" s="145" t="s">
        <v>242</v>
      </c>
      <c r="M8" s="145" t="s">
        <v>241</v>
      </c>
      <c r="N8" s="166" t="s">
        <v>240</v>
      </c>
      <c r="O8" s="116"/>
      <c r="P8" s="117"/>
      <c r="Q8" s="116"/>
      <c r="R8" s="116"/>
      <c r="S8" s="116"/>
    </row>
    <row r="9" spans="2:17" s="87" customFormat="1" ht="12" customHeight="1">
      <c r="B9" s="167" t="s">
        <v>197</v>
      </c>
      <c r="C9" s="187"/>
      <c r="D9" s="187"/>
      <c r="E9" s="202"/>
      <c r="F9" s="202"/>
      <c r="G9" s="202"/>
      <c r="H9" s="202"/>
      <c r="I9" s="202"/>
      <c r="J9" s="202"/>
      <c r="K9" s="202"/>
      <c r="L9" s="202"/>
      <c r="M9" s="202"/>
      <c r="N9" s="188"/>
      <c r="P9" s="88" t="s">
        <v>3</v>
      </c>
      <c r="Q9" s="89" t="s">
        <v>157</v>
      </c>
    </row>
    <row r="10" spans="1:19" s="90" customFormat="1" ht="12" customHeight="1">
      <c r="A10" s="95"/>
      <c r="B10" s="168" t="s">
        <v>198</v>
      </c>
      <c r="C10" s="152" t="s">
        <v>248</v>
      </c>
      <c r="D10" s="153">
        <v>6506.554820658733</v>
      </c>
      <c r="E10" s="153">
        <v>6497.80196324789</v>
      </c>
      <c r="F10" s="153">
        <v>8967.11134671991</v>
      </c>
      <c r="G10" s="153">
        <v>8638.66505532805</v>
      </c>
      <c r="H10" s="153">
        <v>8840.22041470725</v>
      </c>
      <c r="I10" s="153">
        <v>6660.21316467715</v>
      </c>
      <c r="J10" s="153">
        <v>8052.13821893754</v>
      </c>
      <c r="K10" s="153">
        <v>15943.5306159256</v>
      </c>
      <c r="L10" s="153">
        <v>14726.4389119305</v>
      </c>
      <c r="M10" s="153">
        <v>9214.033639533369</v>
      </c>
      <c r="N10" s="169">
        <v>8786.28253667041</v>
      </c>
      <c r="O10" s="92"/>
      <c r="P10" s="93">
        <v>76</v>
      </c>
      <c r="Q10" s="94">
        <v>1</v>
      </c>
      <c r="R10" s="122"/>
      <c r="S10" s="95"/>
    </row>
    <row r="11" spans="1:19" s="90" customFormat="1" ht="12" customHeight="1">
      <c r="A11" s="95"/>
      <c r="B11" s="168" t="s">
        <v>199</v>
      </c>
      <c r="C11" s="152" t="s">
        <v>248</v>
      </c>
      <c r="D11" s="153">
        <v>6409.49875178517</v>
      </c>
      <c r="E11" s="153">
        <v>8663.83739394993</v>
      </c>
      <c r="F11" s="153">
        <v>10249.1163351009</v>
      </c>
      <c r="G11" s="153">
        <v>11068.4072021571</v>
      </c>
      <c r="H11" s="153">
        <v>10641.3702420576</v>
      </c>
      <c r="I11" s="153">
        <v>6517.91874368911</v>
      </c>
      <c r="J11" s="153">
        <v>12364.4902919383</v>
      </c>
      <c r="K11" s="153">
        <v>15174.1846037373</v>
      </c>
      <c r="L11" s="153">
        <v>15039.2156779986</v>
      </c>
      <c r="M11" s="153">
        <v>10552.457456351789</v>
      </c>
      <c r="N11" s="169">
        <v>10973.850389613</v>
      </c>
      <c r="O11" s="92"/>
      <c r="P11" s="93">
        <v>76</v>
      </c>
      <c r="Q11" s="94">
        <v>2</v>
      </c>
      <c r="R11" s="122"/>
      <c r="S11" s="95"/>
    </row>
    <row r="12" spans="1:19" s="90" customFormat="1" ht="12" customHeight="1">
      <c r="A12" s="95"/>
      <c r="B12" s="168" t="s">
        <v>206</v>
      </c>
      <c r="C12" s="152" t="s">
        <v>248</v>
      </c>
      <c r="D12" s="153">
        <v>6118.65816076583</v>
      </c>
      <c r="E12" s="153">
        <v>5548.17462059835</v>
      </c>
      <c r="F12" s="153">
        <v>6850.53447595002</v>
      </c>
      <c r="G12" s="153">
        <v>9556.80637214099</v>
      </c>
      <c r="H12" s="153">
        <v>7841.49910161002</v>
      </c>
      <c r="I12" s="153">
        <v>8599.5765873872</v>
      </c>
      <c r="J12" s="153">
        <v>7394.32929252409</v>
      </c>
      <c r="K12" s="153">
        <v>14851.7394477069</v>
      </c>
      <c r="L12" s="153">
        <v>13822.5541921391</v>
      </c>
      <c r="M12" s="153">
        <v>8534.06877627443</v>
      </c>
      <c r="N12" s="169">
        <v>8270.41790989474</v>
      </c>
      <c r="O12" s="92"/>
      <c r="P12" s="93">
        <v>76</v>
      </c>
      <c r="Q12" s="94">
        <v>3</v>
      </c>
      <c r="R12" s="122"/>
      <c r="S12" s="95"/>
    </row>
    <row r="13" spans="1:19" s="90" customFormat="1" ht="12" customHeight="1">
      <c r="A13" s="95"/>
      <c r="B13" s="168" t="s">
        <v>200</v>
      </c>
      <c r="C13" s="152" t="s">
        <v>248</v>
      </c>
      <c r="D13" s="153">
        <v>5246.51922907639</v>
      </c>
      <c r="E13" s="153">
        <v>7362.94811359867</v>
      </c>
      <c r="F13" s="153" t="s">
        <v>41</v>
      </c>
      <c r="G13" s="153" t="s">
        <v>41</v>
      </c>
      <c r="H13" s="153">
        <v>8991.718</v>
      </c>
      <c r="I13" s="153" t="s">
        <v>41</v>
      </c>
      <c r="J13" s="153" t="s">
        <v>92</v>
      </c>
      <c r="K13" s="153" t="s">
        <v>92</v>
      </c>
      <c r="L13" s="153">
        <v>13482.229696805</v>
      </c>
      <c r="M13" s="153">
        <v>8786.121849569488</v>
      </c>
      <c r="N13" s="169">
        <v>9162.448</v>
      </c>
      <c r="O13" s="92"/>
      <c r="P13" s="93">
        <v>77</v>
      </c>
      <c r="Q13" s="94">
        <v>4</v>
      </c>
      <c r="R13" s="122"/>
      <c r="S13" s="95"/>
    </row>
    <row r="14" spans="1:19" s="90" customFormat="1" ht="12" customHeight="1">
      <c r="A14" s="95"/>
      <c r="B14" s="168" t="s">
        <v>201</v>
      </c>
      <c r="C14" s="152" t="s">
        <v>89</v>
      </c>
      <c r="D14" s="153" t="s">
        <v>41</v>
      </c>
      <c r="E14" s="153" t="s">
        <v>41</v>
      </c>
      <c r="F14" s="153" t="s">
        <v>41</v>
      </c>
      <c r="G14" s="153" t="s">
        <v>41</v>
      </c>
      <c r="H14" s="153">
        <v>8045.11879726284</v>
      </c>
      <c r="I14" s="153" t="s">
        <v>42</v>
      </c>
      <c r="J14" s="153">
        <v>15091</v>
      </c>
      <c r="K14" s="153">
        <v>24424</v>
      </c>
      <c r="L14" s="153">
        <v>20278</v>
      </c>
      <c r="M14" s="153">
        <v>14731</v>
      </c>
      <c r="N14" s="169" t="s">
        <v>24</v>
      </c>
      <c r="O14" s="92"/>
      <c r="P14" s="93">
        <v>76</v>
      </c>
      <c r="Q14" s="94">
        <v>37</v>
      </c>
      <c r="R14" s="95"/>
      <c r="S14" s="95"/>
    </row>
    <row r="15" spans="1:19" s="90" customFormat="1" ht="12" customHeight="1">
      <c r="A15" s="95"/>
      <c r="B15" s="168" t="s">
        <v>34</v>
      </c>
      <c r="C15" s="155">
        <v>3</v>
      </c>
      <c r="D15" s="153">
        <v>3370.66269182569</v>
      </c>
      <c r="E15" s="153">
        <v>2267.98006502244</v>
      </c>
      <c r="F15" s="153">
        <v>2189.7983058177</v>
      </c>
      <c r="G15" s="153">
        <v>2238.8522717177</v>
      </c>
      <c r="H15" s="153">
        <v>2222.12749947529</v>
      </c>
      <c r="I15" s="153" t="s">
        <v>40</v>
      </c>
      <c r="J15" s="153">
        <v>3360.09992187253</v>
      </c>
      <c r="K15" s="153">
        <v>8745.86378607331</v>
      </c>
      <c r="L15" s="153">
        <v>6626.18450151318</v>
      </c>
      <c r="M15" s="153">
        <v>6437.646516318503</v>
      </c>
      <c r="N15" s="169">
        <v>3088.31716121992</v>
      </c>
      <c r="O15" s="92"/>
      <c r="P15" s="93">
        <v>76</v>
      </c>
      <c r="Q15" s="94">
        <v>5</v>
      </c>
      <c r="R15" s="122"/>
      <c r="S15" s="95"/>
    </row>
    <row r="16" spans="1:19" s="90" customFormat="1" ht="12" customHeight="1">
      <c r="A16" s="95"/>
      <c r="B16" s="168" t="s">
        <v>213</v>
      </c>
      <c r="C16" s="157" t="s">
        <v>248</v>
      </c>
      <c r="D16" s="153">
        <v>3909.04862235702</v>
      </c>
      <c r="E16" s="153">
        <v>5437.0901808034</v>
      </c>
      <c r="F16" s="153">
        <v>6287.02754289889</v>
      </c>
      <c r="G16" s="153">
        <v>9620.37017818742</v>
      </c>
      <c r="H16" s="153">
        <v>7860.40141042104</v>
      </c>
      <c r="I16" s="153" t="s">
        <v>40</v>
      </c>
      <c r="J16" s="153">
        <v>5279.25060874116</v>
      </c>
      <c r="K16" s="153">
        <v>10115.0455256933</v>
      </c>
      <c r="L16" s="153">
        <v>8920.01587999654</v>
      </c>
      <c r="M16" s="153">
        <v>7796.026811305019</v>
      </c>
      <c r="N16" s="169">
        <v>7324.80229376637</v>
      </c>
      <c r="O16" s="92"/>
      <c r="P16" s="93">
        <v>76</v>
      </c>
      <c r="Q16" s="94">
        <v>6</v>
      </c>
      <c r="R16" s="122"/>
      <c r="S16" s="95"/>
    </row>
    <row r="17" spans="1:19" s="90" customFormat="1" ht="12" customHeight="1">
      <c r="A17" s="95"/>
      <c r="B17" s="168" t="s">
        <v>203</v>
      </c>
      <c r="C17" s="156" t="s">
        <v>248</v>
      </c>
      <c r="D17" s="153">
        <v>5594.2926712757</v>
      </c>
      <c r="E17" s="153">
        <v>9175.83058862043</v>
      </c>
      <c r="F17" s="153">
        <v>8997.6892701613</v>
      </c>
      <c r="G17" s="153">
        <v>10341.5548318575</v>
      </c>
      <c r="H17" s="153">
        <v>9675.36957849327</v>
      </c>
      <c r="I17" s="153" t="s">
        <v>93</v>
      </c>
      <c r="J17" s="153" t="s">
        <v>92</v>
      </c>
      <c r="K17" s="153" t="s">
        <v>92</v>
      </c>
      <c r="L17" s="153">
        <v>16465.7382497145</v>
      </c>
      <c r="M17" s="153" t="s">
        <v>24</v>
      </c>
      <c r="N17" s="169">
        <v>10758.695</v>
      </c>
      <c r="O17" s="92"/>
      <c r="P17" s="93">
        <v>76</v>
      </c>
      <c r="Q17" s="94">
        <v>7</v>
      </c>
      <c r="R17" s="122"/>
      <c r="S17" s="95"/>
    </row>
    <row r="18" spans="1:19" s="90" customFormat="1" ht="12" customHeight="1">
      <c r="A18" s="95"/>
      <c r="B18" s="168" t="s">
        <v>220</v>
      </c>
      <c r="C18" s="152" t="s">
        <v>248</v>
      </c>
      <c r="D18" s="153">
        <v>3418.9481319547</v>
      </c>
      <c r="E18" s="153">
        <v>3499.09400674034</v>
      </c>
      <c r="F18" s="153">
        <v>2945.77410003536</v>
      </c>
      <c r="G18" s="153">
        <v>3475.22558657004</v>
      </c>
      <c r="H18" s="153">
        <v>3219.05577864858</v>
      </c>
      <c r="I18" s="153" t="s">
        <v>71</v>
      </c>
      <c r="J18" s="153" t="s">
        <v>71</v>
      </c>
      <c r="K18" s="153">
        <v>5735.99682926078</v>
      </c>
      <c r="L18" s="153">
        <v>5735.99682926078</v>
      </c>
      <c r="M18" s="153">
        <v>4922.367196454095</v>
      </c>
      <c r="N18" s="169">
        <v>3694.171</v>
      </c>
      <c r="O18" s="92"/>
      <c r="P18" s="93">
        <v>76</v>
      </c>
      <c r="Q18" s="94">
        <v>8</v>
      </c>
      <c r="R18" s="122"/>
      <c r="S18" s="95"/>
    </row>
    <row r="19" spans="1:19" s="90" customFormat="1" ht="12" customHeight="1">
      <c r="A19" s="95"/>
      <c r="B19" s="168" t="s">
        <v>221</v>
      </c>
      <c r="C19" s="152" t="s">
        <v>248</v>
      </c>
      <c r="D19" s="153">
        <v>6138.390998530702</v>
      </c>
      <c r="E19" s="153">
        <v>6533.2152801689945</v>
      </c>
      <c r="F19" s="153">
        <v>8154.595281766194</v>
      </c>
      <c r="G19" s="153">
        <v>9866.913774308594</v>
      </c>
      <c r="H19" s="153">
        <v>8729.943225904928</v>
      </c>
      <c r="I19" s="153" t="s">
        <v>40</v>
      </c>
      <c r="J19" s="153">
        <v>10649.801715599684</v>
      </c>
      <c r="K19" s="153">
        <v>12940.448332753373</v>
      </c>
      <c r="L19" s="153">
        <v>12548.000865889218</v>
      </c>
      <c r="M19" s="153">
        <v>8954.211567853226</v>
      </c>
      <c r="N19" s="169">
        <v>8618.058585983936</v>
      </c>
      <c r="O19" s="92"/>
      <c r="P19" s="93">
        <v>76</v>
      </c>
      <c r="Q19" s="94">
        <v>9</v>
      </c>
      <c r="R19" s="122"/>
      <c r="S19" s="95"/>
    </row>
    <row r="20" spans="1:19" s="90" customFormat="1" ht="12" customHeight="1">
      <c r="A20" s="95"/>
      <c r="B20" s="168" t="s">
        <v>226</v>
      </c>
      <c r="C20" s="152" t="s">
        <v>248</v>
      </c>
      <c r="D20" s="153">
        <v>9393.78663076913</v>
      </c>
      <c r="E20" s="153">
        <v>10229.4833380917</v>
      </c>
      <c r="F20" s="153">
        <v>10862.4322505578</v>
      </c>
      <c r="G20" s="153">
        <v>11787.5875383083</v>
      </c>
      <c r="H20" s="153">
        <v>11301.2211846701</v>
      </c>
      <c r="I20" s="153" t="s">
        <v>24</v>
      </c>
      <c r="J20" s="153" t="s">
        <v>92</v>
      </c>
      <c r="K20" s="153" t="s">
        <v>92</v>
      </c>
      <c r="L20" s="153">
        <v>27009.7888402604</v>
      </c>
      <c r="M20" s="153">
        <v>24229.95482679474</v>
      </c>
      <c r="N20" s="169">
        <v>14268.938</v>
      </c>
      <c r="O20" s="92"/>
      <c r="P20" s="93">
        <v>76</v>
      </c>
      <c r="Q20" s="94">
        <v>10</v>
      </c>
      <c r="R20" s="122"/>
      <c r="S20" s="95"/>
    </row>
    <row r="21" spans="1:19" s="90" customFormat="1" ht="12" customHeight="1">
      <c r="A21" s="95"/>
      <c r="B21" s="168" t="s">
        <v>204</v>
      </c>
      <c r="C21" s="156" t="s">
        <v>248</v>
      </c>
      <c r="D21" s="153">
        <v>4789.01747402362</v>
      </c>
      <c r="E21" s="153">
        <v>6234.04882771313</v>
      </c>
      <c r="F21" s="153">
        <v>9730.40731463671</v>
      </c>
      <c r="G21" s="153">
        <v>6805.87936286162</v>
      </c>
      <c r="H21" s="153">
        <v>7828.67790395224</v>
      </c>
      <c r="I21" s="153" t="s">
        <v>41</v>
      </c>
      <c r="J21" s="153" t="s">
        <v>98</v>
      </c>
      <c r="K21" s="153">
        <v>13566.0966739036</v>
      </c>
      <c r="L21" s="153">
        <v>13566.0966739036</v>
      </c>
      <c r="M21" s="153">
        <v>8178.190243501489</v>
      </c>
      <c r="N21" s="169">
        <v>8440.19</v>
      </c>
      <c r="O21" s="92"/>
      <c r="P21" s="93">
        <v>74</v>
      </c>
      <c r="Q21" s="94">
        <v>11</v>
      </c>
      <c r="R21" s="122"/>
      <c r="S21" s="95"/>
    </row>
    <row r="22" spans="1:19" s="90" customFormat="1" ht="12" customHeight="1">
      <c r="A22" s="95"/>
      <c r="B22" s="168" t="s">
        <v>205</v>
      </c>
      <c r="C22" s="152" t="s">
        <v>248</v>
      </c>
      <c r="D22" s="153">
        <v>5527.44802306758</v>
      </c>
      <c r="E22" s="153">
        <v>6044.13945691968</v>
      </c>
      <c r="F22" s="153">
        <v>8338.91538074345</v>
      </c>
      <c r="G22" s="153">
        <v>11082.1479673959</v>
      </c>
      <c r="H22" s="153">
        <v>9531.53878392953</v>
      </c>
      <c r="I22" s="153" t="s">
        <v>24</v>
      </c>
      <c r="J22" s="153">
        <v>10631.8207266157</v>
      </c>
      <c r="K22" s="153">
        <v>13467.4006638073</v>
      </c>
      <c r="L22" s="153">
        <v>12772.5650184776</v>
      </c>
      <c r="M22" s="153">
        <v>9001.289815580742</v>
      </c>
      <c r="N22" s="169">
        <v>8931.619306791217</v>
      </c>
      <c r="O22" s="92"/>
      <c r="P22" s="93">
        <v>76</v>
      </c>
      <c r="Q22" s="94">
        <v>12</v>
      </c>
      <c r="R22" s="122"/>
      <c r="S22" s="95"/>
    </row>
    <row r="23" spans="1:19" s="90" customFormat="1" ht="12" customHeight="1">
      <c r="A23" s="95"/>
      <c r="B23" s="168" t="s">
        <v>207</v>
      </c>
      <c r="C23" s="156" t="s">
        <v>248</v>
      </c>
      <c r="D23" s="153" t="s">
        <v>24</v>
      </c>
      <c r="E23" s="153" t="s">
        <v>24</v>
      </c>
      <c r="F23" s="153" t="s">
        <v>24</v>
      </c>
      <c r="G23" s="153" t="s">
        <v>24</v>
      </c>
      <c r="H23" s="153" t="s">
        <v>24</v>
      </c>
      <c r="I23" s="153" t="s">
        <v>24</v>
      </c>
      <c r="J23" s="153" t="s">
        <v>24</v>
      </c>
      <c r="K23" s="153" t="s">
        <v>24</v>
      </c>
      <c r="L23" s="153" t="s">
        <v>24</v>
      </c>
      <c r="M23" s="153" t="s">
        <v>24</v>
      </c>
      <c r="N23" s="169" t="s">
        <v>24</v>
      </c>
      <c r="O23" s="92"/>
      <c r="P23" s="93">
        <v>76</v>
      </c>
      <c r="Q23" s="94">
        <v>13</v>
      </c>
      <c r="R23" s="122"/>
      <c r="S23" s="95"/>
    </row>
    <row r="24" spans="1:19" s="90" customFormat="1" ht="12" customHeight="1">
      <c r="A24" s="95"/>
      <c r="B24" s="168" t="s">
        <v>216</v>
      </c>
      <c r="C24" s="152" t="s">
        <v>248</v>
      </c>
      <c r="D24" s="153">
        <v>6130.21865568253</v>
      </c>
      <c r="E24" s="153">
        <v>6552.15507631151</v>
      </c>
      <c r="F24" s="153">
        <v>9901.57889134387</v>
      </c>
      <c r="G24" s="153">
        <v>10615.9914915976</v>
      </c>
      <c r="H24" s="153">
        <v>10247.9969399633</v>
      </c>
      <c r="I24" s="153">
        <v>10880.5590451361</v>
      </c>
      <c r="J24" s="153" t="s">
        <v>98</v>
      </c>
      <c r="K24" s="153">
        <v>15968.5014275606</v>
      </c>
      <c r="L24" s="153">
        <v>15968.5014275606</v>
      </c>
      <c r="M24" s="153">
        <v>10420.516196492681</v>
      </c>
      <c r="N24" s="169">
        <v>9883.33382412446</v>
      </c>
      <c r="O24" s="92"/>
      <c r="P24" s="93">
        <v>74</v>
      </c>
      <c r="Q24" s="94">
        <v>14</v>
      </c>
      <c r="R24" s="122"/>
      <c r="S24" s="95"/>
    </row>
    <row r="25" spans="1:19" s="90" customFormat="1" ht="12" customHeight="1">
      <c r="A25" s="95"/>
      <c r="B25" s="168" t="s">
        <v>208</v>
      </c>
      <c r="C25" s="152">
        <v>2</v>
      </c>
      <c r="D25" s="153">
        <v>4303.54432687227</v>
      </c>
      <c r="E25" s="153">
        <v>4656.08191814454</v>
      </c>
      <c r="F25" s="153">
        <v>4320.74169035079</v>
      </c>
      <c r="G25" s="153">
        <v>4131.32854555302</v>
      </c>
      <c r="H25" s="153">
        <v>4225.44896422425</v>
      </c>
      <c r="I25" s="153">
        <v>4782.14947485336</v>
      </c>
      <c r="J25" s="153">
        <v>3713.88584570785</v>
      </c>
      <c r="K25" s="153">
        <v>6869.24732417712</v>
      </c>
      <c r="L25" s="153">
        <v>6720.92006329913</v>
      </c>
      <c r="M25" s="153">
        <v>5364.80341303708</v>
      </c>
      <c r="N25" s="169">
        <v>4810.63049254588</v>
      </c>
      <c r="O25" s="92"/>
      <c r="P25" s="93">
        <v>76</v>
      </c>
      <c r="Q25" s="94">
        <v>15</v>
      </c>
      <c r="R25" s="122"/>
      <c r="S25" s="95"/>
    </row>
    <row r="26" spans="1:19" s="90" customFormat="1" ht="12" customHeight="1">
      <c r="A26" s="95"/>
      <c r="B26" s="168" t="s">
        <v>210</v>
      </c>
      <c r="C26" s="152" t="s">
        <v>248</v>
      </c>
      <c r="D26" s="153" t="s">
        <v>24</v>
      </c>
      <c r="E26" s="153">
        <v>6900.58310179561</v>
      </c>
      <c r="F26" s="153">
        <v>9206.63032984946</v>
      </c>
      <c r="G26" s="153">
        <v>9575.3428622722</v>
      </c>
      <c r="H26" s="153">
        <v>9375.006943079</v>
      </c>
      <c r="I26" s="153">
        <v>6569.70174815936</v>
      </c>
      <c r="J26" s="153" t="s">
        <v>92</v>
      </c>
      <c r="K26" s="153" t="s">
        <v>92</v>
      </c>
      <c r="L26" s="153">
        <v>12631.2796809297</v>
      </c>
      <c r="M26" s="153">
        <v>8907.43650382824</v>
      </c>
      <c r="N26" s="169">
        <v>8628.2595091913</v>
      </c>
      <c r="O26" s="92"/>
      <c r="P26" s="93">
        <v>76</v>
      </c>
      <c r="Q26" s="94">
        <v>16</v>
      </c>
      <c r="R26" s="122"/>
      <c r="S26" s="95"/>
    </row>
    <row r="27" spans="1:19" s="90" customFormat="1" ht="12" customHeight="1">
      <c r="A27" s="95"/>
      <c r="B27" s="168" t="s">
        <v>209</v>
      </c>
      <c r="C27" s="152" t="s">
        <v>248</v>
      </c>
      <c r="D27" s="153">
        <v>8883.86023826179</v>
      </c>
      <c r="E27" s="153">
        <v>9629.2287781888</v>
      </c>
      <c r="F27" s="153">
        <v>9147.33307083148</v>
      </c>
      <c r="G27" s="153">
        <v>7807.3340468162</v>
      </c>
      <c r="H27" s="153">
        <v>8349.17646953537</v>
      </c>
      <c r="I27" s="153" t="s">
        <v>41</v>
      </c>
      <c r="J27" s="153" t="s">
        <v>92</v>
      </c>
      <c r="K27" s="153" t="s">
        <v>92</v>
      </c>
      <c r="L27" s="153">
        <v>9309.34747527874</v>
      </c>
      <c r="M27" s="153" t="s">
        <v>24</v>
      </c>
      <c r="N27" s="169">
        <v>9014.869</v>
      </c>
      <c r="O27" s="92"/>
      <c r="P27" s="93">
        <v>74</v>
      </c>
      <c r="Q27" s="94">
        <v>17</v>
      </c>
      <c r="R27" s="122"/>
      <c r="S27" s="95"/>
    </row>
    <row r="28" spans="1:19" s="90" customFormat="1" ht="12" customHeight="1">
      <c r="A28" s="95"/>
      <c r="B28" s="168" t="s">
        <v>211</v>
      </c>
      <c r="C28" s="152">
        <v>2</v>
      </c>
      <c r="D28" s="153">
        <v>7190.72128573076</v>
      </c>
      <c r="E28" s="153">
        <v>7383.01427001781</v>
      </c>
      <c r="F28" s="153">
        <v>8222.42724097203</v>
      </c>
      <c r="G28" s="153">
        <v>7864.0698426664</v>
      </c>
      <c r="H28" s="153">
        <v>8003.61843572706</v>
      </c>
      <c r="I28" s="153" t="s">
        <v>24</v>
      </c>
      <c r="J28" s="153">
        <v>7771.605692252408</v>
      </c>
      <c r="K28" s="153">
        <v>8678.37632438988</v>
      </c>
      <c r="L28" s="153">
        <v>8673.312508347712</v>
      </c>
      <c r="M28" s="153">
        <v>5447.302329763661</v>
      </c>
      <c r="N28" s="169">
        <v>7948</v>
      </c>
      <c r="O28" s="92"/>
      <c r="P28" s="93">
        <v>76</v>
      </c>
      <c r="Q28" s="94">
        <v>18</v>
      </c>
      <c r="R28" s="122"/>
      <c r="S28" s="95"/>
    </row>
    <row r="29" spans="1:19" s="90" customFormat="1" ht="12" customHeight="1">
      <c r="A29" s="95"/>
      <c r="B29" s="168" t="s">
        <v>212</v>
      </c>
      <c r="C29" s="152" t="s">
        <v>248</v>
      </c>
      <c r="D29" s="153">
        <v>4518.20348557579</v>
      </c>
      <c r="E29" s="153">
        <v>7247.26285238883</v>
      </c>
      <c r="F29" s="153">
        <v>8346.27756155806</v>
      </c>
      <c r="G29" s="153">
        <v>9158.829635867698</v>
      </c>
      <c r="H29" s="153">
        <v>8759.613212164018</v>
      </c>
      <c r="I29" s="153" t="s">
        <v>93</v>
      </c>
      <c r="J29" s="153">
        <v>9139.26476392021</v>
      </c>
      <c r="K29" s="153">
        <v>15821.963960345</v>
      </c>
      <c r="L29" s="153">
        <v>14201.4660625185</v>
      </c>
      <c r="M29" s="153" t="s">
        <v>24</v>
      </c>
      <c r="N29" s="169">
        <v>9311.940001794348</v>
      </c>
      <c r="O29" s="92"/>
      <c r="P29" s="93">
        <v>76</v>
      </c>
      <c r="Q29" s="94">
        <v>19</v>
      </c>
      <c r="R29" s="122"/>
      <c r="S29" s="95"/>
    </row>
    <row r="30" spans="1:19" s="90" customFormat="1" ht="12" customHeight="1">
      <c r="A30" s="95"/>
      <c r="B30" s="168" t="s">
        <v>214</v>
      </c>
      <c r="C30" s="152">
        <v>2</v>
      </c>
      <c r="D30" s="153" t="s">
        <v>73</v>
      </c>
      <c r="E30" s="153">
        <v>13985.2515048756</v>
      </c>
      <c r="F30" s="153">
        <v>17928.3102482245</v>
      </c>
      <c r="G30" s="153">
        <v>17927.551880791</v>
      </c>
      <c r="H30" s="153">
        <v>17927.9171904691</v>
      </c>
      <c r="I30" s="153" t="s">
        <v>24</v>
      </c>
      <c r="J30" s="153" t="s">
        <v>24</v>
      </c>
      <c r="K30" s="153" t="s">
        <v>24</v>
      </c>
      <c r="L30" s="153" t="s">
        <v>24</v>
      </c>
      <c r="M30" s="153" t="s">
        <v>24</v>
      </c>
      <c r="N30" s="169" t="s">
        <v>24</v>
      </c>
      <c r="O30" s="92"/>
      <c r="P30" s="93">
        <v>76</v>
      </c>
      <c r="Q30" s="94">
        <v>20</v>
      </c>
      <c r="R30" s="122"/>
      <c r="S30" s="95"/>
    </row>
    <row r="31" spans="1:19" s="90" customFormat="1" ht="12" customHeight="1">
      <c r="A31" s="95"/>
      <c r="B31" s="168" t="s">
        <v>215</v>
      </c>
      <c r="C31" s="152" t="s">
        <v>248</v>
      </c>
      <c r="D31" s="153">
        <v>1978.58681807255</v>
      </c>
      <c r="E31" s="153">
        <v>2110.54762959499</v>
      </c>
      <c r="F31" s="153">
        <v>1814.00762406016</v>
      </c>
      <c r="G31" s="153">
        <v>3069.69097440943</v>
      </c>
      <c r="H31" s="153">
        <v>2235.7886059253</v>
      </c>
      <c r="I31" s="153" t="s">
        <v>40</v>
      </c>
      <c r="J31" s="153" t="s">
        <v>92</v>
      </c>
      <c r="K31" s="153" t="s">
        <v>92</v>
      </c>
      <c r="L31" s="153">
        <v>6971.46704491822</v>
      </c>
      <c r="M31" s="153">
        <v>5861.985224210381</v>
      </c>
      <c r="N31" s="169">
        <v>2597.52501582948</v>
      </c>
      <c r="O31" s="92"/>
      <c r="P31" s="93">
        <v>76</v>
      </c>
      <c r="Q31" s="94">
        <v>21</v>
      </c>
      <c r="R31" s="122"/>
      <c r="S31" s="95"/>
    </row>
    <row r="32" spans="1:19" s="90" customFormat="1" ht="12" customHeight="1">
      <c r="A32" s="95"/>
      <c r="B32" s="168" t="s">
        <v>218</v>
      </c>
      <c r="C32" s="156" t="s">
        <v>248</v>
      </c>
      <c r="D32" s="153">
        <v>5885.947131976</v>
      </c>
      <c r="E32" s="153">
        <v>9922.07478560011</v>
      </c>
      <c r="F32" s="153">
        <v>10603.4281190626</v>
      </c>
      <c r="G32" s="153">
        <v>13131.7042395125</v>
      </c>
      <c r="H32" s="153">
        <v>11997.2618137571</v>
      </c>
      <c r="I32" s="153" t="s">
        <v>41</v>
      </c>
      <c r="J32" s="153" t="s">
        <v>92</v>
      </c>
      <c r="K32" s="153" t="s">
        <v>92</v>
      </c>
      <c r="L32" s="153">
        <v>17139.5967233198</v>
      </c>
      <c r="M32" s="153">
        <v>10070.907457269579</v>
      </c>
      <c r="N32" s="169">
        <v>11967.154</v>
      </c>
      <c r="O32" s="92"/>
      <c r="P32" s="93">
        <v>74</v>
      </c>
      <c r="Q32" s="94">
        <v>22</v>
      </c>
      <c r="R32" s="122"/>
      <c r="S32" s="95"/>
    </row>
    <row r="33" spans="1:19" s="90" customFormat="1" ht="12" customHeight="1">
      <c r="A33" s="95"/>
      <c r="B33" s="168" t="s">
        <v>217</v>
      </c>
      <c r="C33" s="152" t="s">
        <v>248</v>
      </c>
      <c r="D33" s="153">
        <v>5184.93421479583</v>
      </c>
      <c r="E33" s="153">
        <v>4674.79191868886</v>
      </c>
      <c r="F33" s="153">
        <v>5146.17433644904</v>
      </c>
      <c r="G33" s="153">
        <v>6828.12153191659</v>
      </c>
      <c r="H33" s="153">
        <v>5933.29767607639</v>
      </c>
      <c r="I33" s="153">
        <v>6793.85204170076</v>
      </c>
      <c r="J33" s="153">
        <v>7321.81819754872</v>
      </c>
      <c r="K33" s="153">
        <v>10666.2125982087</v>
      </c>
      <c r="L33" s="153">
        <v>9904.93742288276</v>
      </c>
      <c r="M33" s="153">
        <v>8538.54929618266</v>
      </c>
      <c r="N33" s="169">
        <v>6226.06892734146</v>
      </c>
      <c r="O33" s="92"/>
      <c r="P33" s="93">
        <v>74</v>
      </c>
      <c r="Q33" s="94">
        <v>23</v>
      </c>
      <c r="R33" s="122"/>
      <c r="S33" s="95"/>
    </row>
    <row r="34" spans="1:19" s="90" customFormat="1" ht="12" customHeight="1">
      <c r="A34" s="95"/>
      <c r="B34" s="168" t="s">
        <v>219</v>
      </c>
      <c r="C34" s="152">
        <v>2</v>
      </c>
      <c r="D34" s="153">
        <v>4658.44894763838</v>
      </c>
      <c r="E34" s="153">
        <v>4062.78887883793</v>
      </c>
      <c r="F34" s="153">
        <v>3642.84511895366</v>
      </c>
      <c r="G34" s="153">
        <v>3543.49744807205</v>
      </c>
      <c r="H34" s="153">
        <v>3590.2840622622098</v>
      </c>
      <c r="I34" s="153">
        <v>4460.6141240416</v>
      </c>
      <c r="J34" s="153">
        <v>4742.48435625806</v>
      </c>
      <c r="K34" s="153">
        <v>5587.33525539577</v>
      </c>
      <c r="L34" s="153">
        <v>5575.52997553527</v>
      </c>
      <c r="M34" s="153">
        <v>4637.2485234976275</v>
      </c>
      <c r="N34" s="169">
        <v>4133.62653971403</v>
      </c>
      <c r="O34" s="92"/>
      <c r="P34" s="93">
        <v>76</v>
      </c>
      <c r="Q34" s="94">
        <v>24</v>
      </c>
      <c r="R34" s="122"/>
      <c r="S34" s="95"/>
    </row>
    <row r="35" spans="1:19" s="90" customFormat="1" ht="12" customHeight="1">
      <c r="A35" s="95"/>
      <c r="B35" s="168" t="s">
        <v>26</v>
      </c>
      <c r="C35" s="152">
        <v>2</v>
      </c>
      <c r="D35" s="153">
        <v>5005.73135944095</v>
      </c>
      <c r="E35" s="153">
        <v>5011.25961781578</v>
      </c>
      <c r="F35" s="153">
        <v>6497.2769705795</v>
      </c>
      <c r="G35" s="153">
        <v>7243.25805967505</v>
      </c>
      <c r="H35" s="153">
        <v>6833.41732928526</v>
      </c>
      <c r="I35" s="153" t="s">
        <v>24</v>
      </c>
      <c r="J35" s="153" t="s">
        <v>92</v>
      </c>
      <c r="K35" s="153" t="s">
        <v>92</v>
      </c>
      <c r="L35" s="153">
        <v>10398.0535418265</v>
      </c>
      <c r="M35" s="153">
        <v>7427.952540850301</v>
      </c>
      <c r="N35" s="169">
        <v>6676.592</v>
      </c>
      <c r="O35" s="92"/>
      <c r="P35" s="93">
        <v>76</v>
      </c>
      <c r="Q35" s="94">
        <v>25</v>
      </c>
      <c r="R35" s="122"/>
      <c r="S35" s="95"/>
    </row>
    <row r="36" spans="1:19" s="90" customFormat="1" ht="12" customHeight="1">
      <c r="A36" s="95"/>
      <c r="B36" s="168" t="s">
        <v>225</v>
      </c>
      <c r="C36" s="152" t="s">
        <v>248</v>
      </c>
      <c r="D36" s="153">
        <v>7597.73870252255</v>
      </c>
      <c r="E36" s="153">
        <v>8222.09387235378</v>
      </c>
      <c r="F36" s="153">
        <v>9166.38216156671</v>
      </c>
      <c r="G36" s="153">
        <v>8714.01192668467</v>
      </c>
      <c r="H36" s="153">
        <v>8891.68569445843</v>
      </c>
      <c r="I36" s="153" t="s">
        <v>71</v>
      </c>
      <c r="J36" s="153" t="s">
        <v>92</v>
      </c>
      <c r="K36" s="153" t="s">
        <v>92</v>
      </c>
      <c r="L36" s="153">
        <v>15463.4401441869</v>
      </c>
      <c r="M36" s="153">
        <v>9022.71500242851</v>
      </c>
      <c r="N36" s="169">
        <v>9600.277</v>
      </c>
      <c r="O36" s="92"/>
      <c r="P36" s="93">
        <v>76</v>
      </c>
      <c r="Q36" s="94">
        <v>26</v>
      </c>
      <c r="R36" s="122"/>
      <c r="S36" s="95"/>
    </row>
    <row r="37" spans="1:19" s="90" customFormat="1" ht="12" customHeight="1">
      <c r="A37" s="95"/>
      <c r="B37" s="168" t="s">
        <v>202</v>
      </c>
      <c r="C37" s="152" t="s">
        <v>248</v>
      </c>
      <c r="D37" s="153">
        <v>3700.43646821166</v>
      </c>
      <c r="E37" s="153">
        <v>3358.650697727</v>
      </c>
      <c r="F37" s="153">
        <v>5634.84757720652</v>
      </c>
      <c r="G37" s="153">
        <v>5427.98387980406</v>
      </c>
      <c r="H37" s="153">
        <v>5527.19336967845</v>
      </c>
      <c r="I37" s="153">
        <v>1938.78210302023</v>
      </c>
      <c r="J37" s="153">
        <v>3437.65337916304</v>
      </c>
      <c r="K37" s="153">
        <v>8621.34570922616</v>
      </c>
      <c r="L37" s="153">
        <v>8209.34137652491</v>
      </c>
      <c r="M37" s="153">
        <v>6823.65459937558</v>
      </c>
      <c r="N37" s="169">
        <v>5426.27668482623</v>
      </c>
      <c r="O37" s="92"/>
      <c r="P37" s="93">
        <v>74</v>
      </c>
      <c r="Q37" s="94">
        <v>27</v>
      </c>
      <c r="R37" s="122"/>
      <c r="S37" s="95"/>
    </row>
    <row r="38" spans="1:19" s="90" customFormat="1" ht="12" customHeight="1">
      <c r="A38" s="95"/>
      <c r="B38" s="168" t="s">
        <v>222</v>
      </c>
      <c r="C38" s="152" t="s">
        <v>248</v>
      </c>
      <c r="D38" s="153">
        <v>5666.21963287776</v>
      </c>
      <c r="E38" s="153">
        <v>8337.7634666844</v>
      </c>
      <c r="F38" s="153">
        <v>9019.97957831364</v>
      </c>
      <c r="G38" s="153">
        <v>9246.60827082307</v>
      </c>
      <c r="H38" s="153">
        <v>9143.37103212243</v>
      </c>
      <c r="I38" s="153">
        <v>6467.4636988121</v>
      </c>
      <c r="J38" s="153">
        <v>6005.18736686111</v>
      </c>
      <c r="K38" s="153">
        <v>19012.8010728265</v>
      </c>
      <c r="L38" s="153">
        <v>18361.2418541764</v>
      </c>
      <c r="M38" s="153">
        <v>9402.114706194658</v>
      </c>
      <c r="N38" s="169">
        <v>10262.3139913336</v>
      </c>
      <c r="O38" s="92"/>
      <c r="P38" s="93">
        <v>74</v>
      </c>
      <c r="Q38" s="94">
        <v>28</v>
      </c>
      <c r="R38" s="122"/>
      <c r="S38" s="95"/>
    </row>
    <row r="39" spans="1:19" s="90" customFormat="1" ht="12" customHeight="1">
      <c r="A39" s="95"/>
      <c r="B39" s="168" t="s">
        <v>223</v>
      </c>
      <c r="C39" s="152">
        <v>2</v>
      </c>
      <c r="D39" s="153">
        <v>4506.21759722399</v>
      </c>
      <c r="E39" s="153">
        <v>9211.43850210698</v>
      </c>
      <c r="F39" s="153">
        <v>10574.0627617168</v>
      </c>
      <c r="G39" s="153">
        <v>17361.571947316963</v>
      </c>
      <c r="H39" s="153">
        <v>13981.98917186344</v>
      </c>
      <c r="I39" s="153">
        <v>7505.9016692083</v>
      </c>
      <c r="J39" s="153">
        <v>3888.80933911617</v>
      </c>
      <c r="K39" s="153">
        <v>22346.2446642721</v>
      </c>
      <c r="L39" s="153">
        <v>20883.2711219231</v>
      </c>
      <c r="M39" s="153">
        <v>10977.128489040599</v>
      </c>
      <c r="N39" s="169">
        <v>13030.911593031165</v>
      </c>
      <c r="O39" s="92"/>
      <c r="P39" s="93">
        <v>76</v>
      </c>
      <c r="Q39" s="94">
        <v>29</v>
      </c>
      <c r="R39" s="122"/>
      <c r="S39" s="95"/>
    </row>
    <row r="40" spans="1:19" s="90" customFormat="1" ht="12" customHeight="1">
      <c r="A40" s="95"/>
      <c r="B40" s="168" t="s">
        <v>224</v>
      </c>
      <c r="C40" s="152" t="s">
        <v>248</v>
      </c>
      <c r="D40" s="153" t="s">
        <v>24</v>
      </c>
      <c r="E40" s="153" t="s">
        <v>24</v>
      </c>
      <c r="F40" s="153" t="s">
        <v>40</v>
      </c>
      <c r="G40" s="153" t="s">
        <v>24</v>
      </c>
      <c r="H40" s="153" t="s">
        <v>24</v>
      </c>
      <c r="I40" s="153" t="s">
        <v>40</v>
      </c>
      <c r="J40" s="153" t="s">
        <v>24</v>
      </c>
      <c r="K40" s="153" t="s">
        <v>24</v>
      </c>
      <c r="L40" s="153" t="s">
        <v>24</v>
      </c>
      <c r="M40" s="153" t="s">
        <v>24</v>
      </c>
      <c r="N40" s="169" t="s">
        <v>24</v>
      </c>
      <c r="O40" s="92"/>
      <c r="P40" s="93">
        <v>76</v>
      </c>
      <c r="Q40" s="94">
        <v>30</v>
      </c>
      <c r="R40" s="122"/>
      <c r="S40" s="95"/>
    </row>
    <row r="41" spans="1:19" s="91" customFormat="1" ht="12" customHeight="1">
      <c r="A41" s="123"/>
      <c r="B41" s="167" t="s">
        <v>227</v>
      </c>
      <c r="C41" s="158" t="s">
        <v>248</v>
      </c>
      <c r="D41" s="154">
        <v>5447.447502729734</v>
      </c>
      <c r="E41" s="154">
        <v>6741.379668093125</v>
      </c>
      <c r="F41" s="154">
        <v>7598.060888765252</v>
      </c>
      <c r="G41" s="154">
        <v>8745.529878689324</v>
      </c>
      <c r="H41" s="154">
        <v>8267.287201093926</v>
      </c>
      <c r="I41" s="154">
        <v>4448.5457750428295</v>
      </c>
      <c r="J41" s="154" t="s">
        <v>43</v>
      </c>
      <c r="K41" s="154" t="s">
        <v>43</v>
      </c>
      <c r="L41" s="154">
        <v>12907.304705754188</v>
      </c>
      <c r="M41" s="154">
        <v>8969.587319268338</v>
      </c>
      <c r="N41" s="169">
        <v>8216.132176432278</v>
      </c>
      <c r="O41" s="92"/>
      <c r="P41" s="93"/>
      <c r="Q41" s="94">
        <v>32</v>
      </c>
      <c r="R41" s="123"/>
      <c r="S41" s="123"/>
    </row>
    <row r="42" spans="1:19" s="90" customFormat="1" ht="12" customHeight="1">
      <c r="A42" s="95"/>
      <c r="B42" s="167" t="s">
        <v>228</v>
      </c>
      <c r="C42" s="199"/>
      <c r="D42" s="200"/>
      <c r="E42" s="200"/>
      <c r="F42" s="200"/>
      <c r="G42" s="200"/>
      <c r="H42" s="200"/>
      <c r="I42" s="200"/>
      <c r="J42" s="200"/>
      <c r="K42" s="200"/>
      <c r="L42" s="200"/>
      <c r="M42" s="200"/>
      <c r="N42" s="201"/>
      <c r="O42" s="92"/>
      <c r="P42" s="93"/>
      <c r="Q42" s="94">
        <v>35</v>
      </c>
      <c r="R42" s="95"/>
      <c r="S42" s="95"/>
    </row>
    <row r="43" spans="1:19" s="90" customFormat="1" ht="12" customHeight="1">
      <c r="A43" s="95"/>
      <c r="B43" s="174" t="s">
        <v>229</v>
      </c>
      <c r="C43" s="177">
        <v>2</v>
      </c>
      <c r="D43" s="175">
        <v>1598.58899843264</v>
      </c>
      <c r="E43" s="175">
        <v>1861.84934595857</v>
      </c>
      <c r="F43" s="175">
        <v>1946.91020698148</v>
      </c>
      <c r="G43" s="175">
        <v>1426.97203584477</v>
      </c>
      <c r="H43" s="175">
        <v>1749.87900566198</v>
      </c>
      <c r="I43" s="175" t="s">
        <v>40</v>
      </c>
      <c r="J43" s="175" t="s">
        <v>92</v>
      </c>
      <c r="K43" s="175" t="s">
        <v>92</v>
      </c>
      <c r="L43" s="175">
        <v>10949.6451551231</v>
      </c>
      <c r="M43" s="175">
        <v>10326.495729677326</v>
      </c>
      <c r="N43" s="176">
        <v>2079.58386117978</v>
      </c>
      <c r="O43" s="92"/>
      <c r="P43" s="93">
        <v>74</v>
      </c>
      <c r="Q43" s="94">
        <v>36</v>
      </c>
      <c r="R43" s="95"/>
      <c r="S43" s="95"/>
    </row>
    <row r="44" spans="1:19" s="90" customFormat="1" ht="12" customHeight="1">
      <c r="A44" s="95"/>
      <c r="B44" s="170" t="s">
        <v>173</v>
      </c>
      <c r="C44" s="152" t="s">
        <v>248</v>
      </c>
      <c r="D44" s="153">
        <v>882.41</v>
      </c>
      <c r="E44" s="153">
        <v>777.83</v>
      </c>
      <c r="F44" s="153">
        <v>985.77</v>
      </c>
      <c r="G44" s="153">
        <v>1549</v>
      </c>
      <c r="H44" s="153">
        <v>1153.05</v>
      </c>
      <c r="I44" s="153" t="s">
        <v>24</v>
      </c>
      <c r="J44" s="153">
        <v>3222.08</v>
      </c>
      <c r="K44" s="153">
        <v>5138.1</v>
      </c>
      <c r="L44" s="153">
        <v>4380.26</v>
      </c>
      <c r="M44" s="153">
        <v>1403.8012670136136</v>
      </c>
      <c r="N44" s="169">
        <v>1404</v>
      </c>
      <c r="O44" s="92"/>
      <c r="P44" s="93"/>
      <c r="Q44" s="94"/>
      <c r="R44" s="95"/>
      <c r="S44" s="95"/>
    </row>
    <row r="45" spans="1:19" s="90" customFormat="1" ht="12" customHeight="1">
      <c r="A45" s="95"/>
      <c r="B45" s="168" t="s">
        <v>234</v>
      </c>
      <c r="C45" s="152" t="s">
        <v>248</v>
      </c>
      <c r="D45" s="153">
        <v>8463.76398776829</v>
      </c>
      <c r="E45" s="153" t="s">
        <v>72</v>
      </c>
      <c r="F45" s="153">
        <v>7980.65571442327</v>
      </c>
      <c r="G45" s="153">
        <v>6072.18797540648</v>
      </c>
      <c r="H45" s="153">
        <v>7266.50771663934</v>
      </c>
      <c r="I45" s="153" t="s">
        <v>71</v>
      </c>
      <c r="J45" s="153" t="s">
        <v>92</v>
      </c>
      <c r="K45" s="153" t="s">
        <v>92</v>
      </c>
      <c r="L45" s="153">
        <v>8558.62595683385</v>
      </c>
      <c r="M45" s="153">
        <v>7036.866851743011</v>
      </c>
      <c r="N45" s="169">
        <v>7560.313</v>
      </c>
      <c r="O45" s="92"/>
      <c r="P45" s="93">
        <v>76</v>
      </c>
      <c r="Q45" s="94">
        <v>38</v>
      </c>
      <c r="R45" s="95"/>
      <c r="S45" s="95"/>
    </row>
    <row r="46" spans="1:53" s="96" customFormat="1" ht="12" customHeight="1">
      <c r="A46" s="124"/>
      <c r="B46" s="168" t="s">
        <v>230</v>
      </c>
      <c r="C46" s="155" t="s">
        <v>248</v>
      </c>
      <c r="D46" s="153">
        <v>2231.83548084074</v>
      </c>
      <c r="E46" s="153">
        <v>4058.01582315592</v>
      </c>
      <c r="F46" s="153">
        <v>4494.70643802265</v>
      </c>
      <c r="G46" s="153">
        <v>5205.11260259615</v>
      </c>
      <c r="H46" s="153">
        <v>4869.36390037635</v>
      </c>
      <c r="I46" s="153">
        <v>6612.90414677684</v>
      </c>
      <c r="J46" s="153">
        <v>4365.46824067363</v>
      </c>
      <c r="K46" s="153">
        <v>5653.48239251988</v>
      </c>
      <c r="L46" s="153" t="s">
        <v>24</v>
      </c>
      <c r="M46" s="153">
        <v>5214.47673602967</v>
      </c>
      <c r="N46" s="169">
        <v>4783.25443605156</v>
      </c>
      <c r="O46" s="92"/>
      <c r="P46" s="93"/>
      <c r="Q46" s="94"/>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row>
    <row r="47" spans="1:53" s="96" customFormat="1" ht="12" customHeight="1">
      <c r="A47" s="124"/>
      <c r="B47" s="168" t="s">
        <v>231</v>
      </c>
      <c r="C47" s="155" t="s">
        <v>248</v>
      </c>
      <c r="D47" s="153" t="s">
        <v>24</v>
      </c>
      <c r="E47" s="153" t="s">
        <v>24</v>
      </c>
      <c r="F47" s="153" t="s">
        <v>24</v>
      </c>
      <c r="G47" s="153" t="s">
        <v>24</v>
      </c>
      <c r="H47" s="153" t="s">
        <v>24</v>
      </c>
      <c r="I47" s="153" t="s">
        <v>24</v>
      </c>
      <c r="J47" s="153" t="s">
        <v>24</v>
      </c>
      <c r="K47" s="153" t="s">
        <v>24</v>
      </c>
      <c r="L47" s="153" t="s">
        <v>24</v>
      </c>
      <c r="M47" s="153" t="s">
        <v>24</v>
      </c>
      <c r="N47" s="169" t="s">
        <v>24</v>
      </c>
      <c r="O47" s="92"/>
      <c r="P47" s="93"/>
      <c r="Q47" s="94"/>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row>
    <row r="48" spans="1:19" s="90" customFormat="1" ht="12" customHeight="1">
      <c r="A48" s="95"/>
      <c r="B48" s="168" t="s">
        <v>232</v>
      </c>
      <c r="C48" s="155" t="s">
        <v>248</v>
      </c>
      <c r="D48" s="153">
        <v>56.02978595176702</v>
      </c>
      <c r="E48" s="153">
        <v>533.8113685063364</v>
      </c>
      <c r="F48" s="153">
        <v>484.8419493643817</v>
      </c>
      <c r="G48" s="153">
        <v>476.7809411572806</v>
      </c>
      <c r="H48" s="153">
        <v>481.6054652864908</v>
      </c>
      <c r="I48" s="153" t="s">
        <v>40</v>
      </c>
      <c r="J48" s="153" t="s">
        <v>24</v>
      </c>
      <c r="K48" s="153">
        <v>635.1777378198024</v>
      </c>
      <c r="L48" s="153" t="s">
        <v>24</v>
      </c>
      <c r="M48" s="153" t="s">
        <v>24</v>
      </c>
      <c r="N48" s="169" t="s">
        <v>24</v>
      </c>
      <c r="O48" s="92"/>
      <c r="P48" s="93">
        <v>76</v>
      </c>
      <c r="Q48" s="94">
        <v>39</v>
      </c>
      <c r="R48" s="95"/>
      <c r="S48" s="95"/>
    </row>
    <row r="49" spans="2:17" s="87" customFormat="1" ht="12" customHeight="1">
      <c r="B49" s="168" t="s">
        <v>35</v>
      </c>
      <c r="C49" s="152" t="s">
        <v>248</v>
      </c>
      <c r="D49" s="153">
        <v>3631.37465140619</v>
      </c>
      <c r="E49" s="153">
        <v>5059.79902651092</v>
      </c>
      <c r="F49" s="153" t="s">
        <v>41</v>
      </c>
      <c r="G49" s="153" t="s">
        <v>41</v>
      </c>
      <c r="H49" s="153">
        <v>5740.659</v>
      </c>
      <c r="I49" s="153">
        <v>4909.67048650262</v>
      </c>
      <c r="J49" s="153">
        <v>9091.96741731927</v>
      </c>
      <c r="K49" s="153">
        <v>11977.2536606345</v>
      </c>
      <c r="L49" s="153">
        <v>11435.4893639529</v>
      </c>
      <c r="M49" s="153" t="s">
        <v>24</v>
      </c>
      <c r="N49" s="169">
        <v>6344.40470635138</v>
      </c>
      <c r="O49" s="92"/>
      <c r="P49" s="93">
        <v>74</v>
      </c>
      <c r="Q49" s="94">
        <v>40</v>
      </c>
    </row>
    <row r="50" spans="1:19" s="90" customFormat="1" ht="12" customHeight="1" thickBot="1">
      <c r="A50" s="95"/>
      <c r="B50" s="171" t="s">
        <v>233</v>
      </c>
      <c r="C50" s="186">
        <v>2</v>
      </c>
      <c r="D50" s="172" t="s">
        <v>24</v>
      </c>
      <c r="E50" s="172" t="s">
        <v>41</v>
      </c>
      <c r="F50" s="172" t="s">
        <v>41</v>
      </c>
      <c r="G50" s="172" t="s">
        <v>41</v>
      </c>
      <c r="H50" s="172">
        <v>4877.958</v>
      </c>
      <c r="I50" s="172" t="s">
        <v>41</v>
      </c>
      <c r="J50" s="172">
        <v>4402.20455627738</v>
      </c>
      <c r="K50" s="172">
        <v>5752.51652090761</v>
      </c>
      <c r="L50" s="172">
        <v>5433.98271445533</v>
      </c>
      <c r="M50" s="172">
        <v>5200.527210628767</v>
      </c>
      <c r="N50" s="173">
        <v>5042.773</v>
      </c>
      <c r="O50" s="92"/>
      <c r="P50" s="125">
        <v>76</v>
      </c>
      <c r="Q50" s="126">
        <v>41</v>
      </c>
      <c r="R50" s="95"/>
      <c r="S50" s="95"/>
    </row>
    <row r="51" spans="1:19" s="90" customFormat="1" ht="12" customHeight="1">
      <c r="A51" s="95"/>
      <c r="B51" s="178"/>
      <c r="C51" s="179"/>
      <c r="D51" s="180"/>
      <c r="E51" s="180"/>
      <c r="F51" s="180"/>
      <c r="G51" s="180"/>
      <c r="H51" s="180"/>
      <c r="I51" s="180"/>
      <c r="J51" s="180"/>
      <c r="K51" s="180"/>
      <c r="L51" s="180"/>
      <c r="M51" s="180"/>
      <c r="N51" s="183"/>
      <c r="O51" s="92"/>
      <c r="P51" s="184"/>
      <c r="Q51" s="185"/>
      <c r="R51" s="95"/>
      <c r="S51" s="95"/>
    </row>
    <row r="52" spans="1:19" ht="62.25" customHeight="1">
      <c r="A52" s="116"/>
      <c r="B52" s="198" t="s">
        <v>244</v>
      </c>
      <c r="C52" s="198"/>
      <c r="D52" s="198"/>
      <c r="E52" s="198"/>
      <c r="F52" s="198"/>
      <c r="G52" s="198"/>
      <c r="H52" s="198"/>
      <c r="I52" s="198"/>
      <c r="J52" s="198"/>
      <c r="K52" s="198"/>
      <c r="L52" s="198"/>
      <c r="M52" s="198"/>
      <c r="N52" s="128"/>
      <c r="O52" s="116"/>
      <c r="P52" s="117"/>
      <c r="Q52" s="116"/>
      <c r="R52" s="116"/>
      <c r="S52" s="116"/>
    </row>
    <row r="53" spans="1:19" ht="12" customHeight="1">
      <c r="A53" s="116"/>
      <c r="B53" s="129"/>
      <c r="C53" s="129"/>
      <c r="D53" s="130"/>
      <c r="E53" s="130"/>
      <c r="F53" s="130"/>
      <c r="G53" s="130"/>
      <c r="H53" s="130"/>
      <c r="I53" s="130"/>
      <c r="J53" s="130"/>
      <c r="K53" s="130"/>
      <c r="L53" s="130"/>
      <c r="M53" s="131"/>
      <c r="N53" s="146"/>
      <c r="O53" s="116"/>
      <c r="P53" s="117"/>
      <c r="Q53" s="116"/>
      <c r="R53" s="116"/>
      <c r="S53" s="116"/>
    </row>
    <row r="54" spans="1:19" ht="12" customHeight="1">
      <c r="A54" s="116"/>
      <c r="B54" s="129"/>
      <c r="C54" s="129"/>
      <c r="D54" s="130"/>
      <c r="E54" s="130"/>
      <c r="F54" s="130"/>
      <c r="G54" s="130"/>
      <c r="H54" s="130"/>
      <c r="I54" s="130"/>
      <c r="J54" s="130"/>
      <c r="K54" s="131"/>
      <c r="L54" s="130"/>
      <c r="M54" s="130"/>
      <c r="N54" s="146"/>
      <c r="O54" s="116"/>
      <c r="P54" s="117"/>
      <c r="Q54" s="116"/>
      <c r="R54" s="116"/>
      <c r="S54" s="116"/>
    </row>
    <row r="55" spans="1:19" ht="12" customHeight="1">
      <c r="A55" s="116"/>
      <c r="B55" s="129"/>
      <c r="C55" s="129"/>
      <c r="D55" s="130"/>
      <c r="E55" s="130"/>
      <c r="F55" s="130"/>
      <c r="G55" s="130"/>
      <c r="H55" s="130"/>
      <c r="I55" s="130"/>
      <c r="J55" s="130"/>
      <c r="K55" s="130"/>
      <c r="L55" s="130"/>
      <c r="M55" s="130"/>
      <c r="N55" s="146"/>
      <c r="O55" s="116"/>
      <c r="P55" s="117"/>
      <c r="Q55" s="116"/>
      <c r="R55" s="116"/>
      <c r="S55" s="116"/>
    </row>
    <row r="56" spans="1:19" ht="12" customHeight="1">
      <c r="A56" s="116"/>
      <c r="B56" s="129"/>
      <c r="C56" s="129"/>
      <c r="D56" s="130"/>
      <c r="E56" s="130"/>
      <c r="F56" s="130"/>
      <c r="G56" s="130"/>
      <c r="H56" s="130"/>
      <c r="I56" s="130"/>
      <c r="J56" s="130"/>
      <c r="K56" s="130"/>
      <c r="L56" s="130"/>
      <c r="M56" s="130"/>
      <c r="N56" s="146"/>
      <c r="O56" s="116"/>
      <c r="P56" s="117"/>
      <c r="Q56" s="116"/>
      <c r="R56" s="116"/>
      <c r="S56" s="116"/>
    </row>
    <row r="57" spans="1:19" ht="12" customHeight="1">
      <c r="A57" s="116"/>
      <c r="B57" s="129"/>
      <c r="C57" s="129"/>
      <c r="D57" s="130"/>
      <c r="E57" s="130"/>
      <c r="F57" s="130"/>
      <c r="G57" s="130"/>
      <c r="H57" s="130"/>
      <c r="I57" s="130"/>
      <c r="J57" s="130"/>
      <c r="K57" s="130"/>
      <c r="L57" s="130"/>
      <c r="M57" s="130"/>
      <c r="N57" s="146"/>
      <c r="O57" s="116"/>
      <c r="P57" s="117"/>
      <c r="Q57" s="116"/>
      <c r="R57" s="116"/>
      <c r="S57" s="116"/>
    </row>
    <row r="58" spans="1:19" ht="12" customHeight="1">
      <c r="A58" s="116"/>
      <c r="B58" s="129"/>
      <c r="C58" s="129"/>
      <c r="D58" s="130"/>
      <c r="E58" s="130"/>
      <c r="F58" s="130"/>
      <c r="G58" s="130"/>
      <c r="H58" s="130"/>
      <c r="I58" s="130"/>
      <c r="J58" s="130"/>
      <c r="K58" s="130"/>
      <c r="L58" s="130"/>
      <c r="M58" s="130"/>
      <c r="N58" s="146"/>
      <c r="O58" s="116"/>
      <c r="P58" s="117"/>
      <c r="Q58" s="116"/>
      <c r="R58" s="116"/>
      <c r="S58" s="116"/>
    </row>
    <row r="59" spans="1:19" ht="12" customHeight="1">
      <c r="A59" s="116"/>
      <c r="B59" s="129" t="s">
        <v>160</v>
      </c>
      <c r="C59" s="129"/>
      <c r="D59" s="130"/>
      <c r="E59" s="130"/>
      <c r="F59" s="130"/>
      <c r="G59" s="130"/>
      <c r="H59" s="130"/>
      <c r="I59" s="130"/>
      <c r="J59" s="130"/>
      <c r="K59" s="130"/>
      <c r="L59" s="130"/>
      <c r="M59" s="130"/>
      <c r="N59" s="146"/>
      <c r="O59" s="116"/>
      <c r="P59" s="117"/>
      <c r="Q59" s="116"/>
      <c r="R59" s="116"/>
      <c r="S59" s="116"/>
    </row>
    <row r="60" spans="1:19" ht="12" customHeight="1">
      <c r="A60" s="116"/>
      <c r="B60" s="129"/>
      <c r="C60" s="129"/>
      <c r="D60" s="130"/>
      <c r="E60" s="130"/>
      <c r="F60" s="130"/>
      <c r="G60" s="130"/>
      <c r="H60" s="130"/>
      <c r="I60" s="130"/>
      <c r="J60" s="130"/>
      <c r="K60" s="130"/>
      <c r="L60" s="130"/>
      <c r="M60" s="130"/>
      <c r="N60" s="146"/>
      <c r="O60" s="116"/>
      <c r="P60" s="117"/>
      <c r="Q60" s="116"/>
      <c r="R60" s="116"/>
      <c r="S60" s="116"/>
    </row>
    <row r="61" spans="1:19" ht="12" customHeight="1">
      <c r="A61" s="116"/>
      <c r="B61" s="129"/>
      <c r="C61" s="129"/>
      <c r="D61" s="130"/>
      <c r="E61" s="130"/>
      <c r="F61" s="130"/>
      <c r="G61" s="130"/>
      <c r="H61" s="130"/>
      <c r="I61" s="130"/>
      <c r="J61" s="130"/>
      <c r="K61" s="130"/>
      <c r="L61" s="130"/>
      <c r="M61" s="130"/>
      <c r="N61" s="146"/>
      <c r="O61" s="116"/>
      <c r="P61" s="117"/>
      <c r="Q61" s="116"/>
      <c r="R61" s="116"/>
      <c r="S61" s="116"/>
    </row>
    <row r="62" spans="1:19" ht="12" customHeight="1">
      <c r="A62" s="116"/>
      <c r="B62" s="129"/>
      <c r="C62" s="129"/>
      <c r="D62" s="130"/>
      <c r="E62" s="130"/>
      <c r="F62" s="130"/>
      <c r="G62" s="130"/>
      <c r="H62" s="130"/>
      <c r="I62" s="130"/>
      <c r="J62" s="130"/>
      <c r="K62" s="130"/>
      <c r="L62" s="130"/>
      <c r="M62" s="130"/>
      <c r="N62" s="146"/>
      <c r="O62" s="116"/>
      <c r="P62" s="117"/>
      <c r="Q62" s="116"/>
      <c r="R62" s="116"/>
      <c r="S62" s="116"/>
    </row>
    <row r="63" spans="1:19" ht="12" customHeight="1">
      <c r="A63" s="116"/>
      <c r="B63" s="129"/>
      <c r="C63" s="129"/>
      <c r="D63" s="130"/>
      <c r="E63" s="130"/>
      <c r="F63" s="130"/>
      <c r="G63" s="130"/>
      <c r="H63" s="130"/>
      <c r="I63" s="130"/>
      <c r="J63" s="130"/>
      <c r="K63" s="130"/>
      <c r="L63" s="130"/>
      <c r="M63" s="130"/>
      <c r="N63" s="146"/>
      <c r="O63" s="116"/>
      <c r="P63" s="117"/>
      <c r="Q63" s="116"/>
      <c r="R63" s="116"/>
      <c r="S63" s="116"/>
    </row>
    <row r="64" spans="1:19" ht="12" customHeight="1">
      <c r="A64" s="116"/>
      <c r="B64" s="129"/>
      <c r="C64" s="129"/>
      <c r="D64" s="130"/>
      <c r="E64" s="130"/>
      <c r="F64" s="130"/>
      <c r="G64" s="130"/>
      <c r="H64" s="130"/>
      <c r="I64" s="130"/>
      <c r="J64" s="130"/>
      <c r="K64" s="130"/>
      <c r="L64" s="130"/>
      <c r="M64" s="130"/>
      <c r="N64" s="146"/>
      <c r="O64" s="116"/>
      <c r="P64" s="117"/>
      <c r="Q64" s="116"/>
      <c r="R64" s="116"/>
      <c r="S64" s="116"/>
    </row>
    <row r="65" spans="1:19" ht="12" customHeight="1">
      <c r="A65" s="116"/>
      <c r="B65" s="129"/>
      <c r="C65" s="129"/>
      <c r="D65" s="130"/>
      <c r="E65" s="130"/>
      <c r="F65" s="130"/>
      <c r="G65" s="130"/>
      <c r="H65" s="130"/>
      <c r="I65" s="130"/>
      <c r="J65" s="130"/>
      <c r="K65" s="130"/>
      <c r="L65" s="130"/>
      <c r="M65" s="130"/>
      <c r="N65" s="146"/>
      <c r="O65" s="116"/>
      <c r="P65" s="117"/>
      <c r="Q65" s="116"/>
      <c r="R65" s="116"/>
      <c r="S65" s="116"/>
    </row>
    <row r="66" spans="1:19" ht="12" customHeight="1">
      <c r="A66" s="116"/>
      <c r="B66" s="129"/>
      <c r="C66" s="129"/>
      <c r="D66" s="130"/>
      <c r="E66" s="130"/>
      <c r="F66" s="130"/>
      <c r="G66" s="130"/>
      <c r="H66" s="130"/>
      <c r="I66" s="130"/>
      <c r="J66" s="130"/>
      <c r="K66" s="130"/>
      <c r="L66" s="130"/>
      <c r="M66" s="130"/>
      <c r="N66" s="146"/>
      <c r="O66" s="116"/>
      <c r="P66" s="117"/>
      <c r="Q66" s="116"/>
      <c r="R66" s="116"/>
      <c r="S66" s="116"/>
    </row>
    <row r="67" spans="1:19" ht="11.25" customHeight="1">
      <c r="A67" s="116"/>
      <c r="B67" s="129"/>
      <c r="C67" s="129"/>
      <c r="D67" s="130"/>
      <c r="E67" s="130"/>
      <c r="F67" s="130"/>
      <c r="G67" s="130"/>
      <c r="H67" s="130"/>
      <c r="I67" s="130"/>
      <c r="J67" s="130"/>
      <c r="K67" s="130"/>
      <c r="L67" s="130"/>
      <c r="M67" s="130"/>
      <c r="N67" s="146"/>
      <c r="O67" s="116"/>
      <c r="P67" s="117"/>
      <c r="Q67" s="116"/>
      <c r="R67" s="116"/>
      <c r="S67" s="116"/>
    </row>
    <row r="68" spans="1:19" ht="12.75">
      <c r="A68" s="116"/>
      <c r="B68" s="132"/>
      <c r="C68" s="133"/>
      <c r="D68" s="134"/>
      <c r="E68" s="134"/>
      <c r="F68" s="134"/>
      <c r="G68" s="134"/>
      <c r="H68" s="134"/>
      <c r="I68" s="134"/>
      <c r="J68" s="134"/>
      <c r="K68" s="134"/>
      <c r="L68" s="147"/>
      <c r="M68" s="141"/>
      <c r="N68" s="146"/>
      <c r="O68" s="127"/>
      <c r="P68" s="117"/>
      <c r="Q68" s="116"/>
      <c r="R68" s="116"/>
      <c r="S68" s="116"/>
    </row>
    <row r="69" spans="1:19" ht="12.75">
      <c r="A69" s="116"/>
      <c r="B69" s="136"/>
      <c r="C69" s="137"/>
      <c r="D69" s="134"/>
      <c r="E69" s="134"/>
      <c r="F69" s="134"/>
      <c r="G69" s="134"/>
      <c r="H69" s="134"/>
      <c r="I69" s="134"/>
      <c r="J69" s="134"/>
      <c r="K69" s="134"/>
      <c r="L69" s="147"/>
      <c r="M69" s="141"/>
      <c r="N69" s="146"/>
      <c r="O69" s="127"/>
      <c r="P69" s="117"/>
      <c r="Q69" s="116"/>
      <c r="R69" s="116"/>
      <c r="S69" s="116"/>
    </row>
    <row r="70" spans="1:19" ht="12.75">
      <c r="A70" s="116"/>
      <c r="B70" s="136"/>
      <c r="C70" s="137"/>
      <c r="D70" s="134"/>
      <c r="E70" s="134"/>
      <c r="F70" s="134"/>
      <c r="G70" s="134"/>
      <c r="H70" s="134"/>
      <c r="I70" s="134"/>
      <c r="J70" s="134"/>
      <c r="K70" s="134"/>
      <c r="L70" s="147"/>
      <c r="M70" s="141"/>
      <c r="N70" s="146"/>
      <c r="O70" s="127"/>
      <c r="P70" s="117"/>
      <c r="Q70" s="116"/>
      <c r="R70" s="116"/>
      <c r="S70" s="116"/>
    </row>
    <row r="71" spans="1:19" ht="12.75">
      <c r="A71" s="116"/>
      <c r="B71" s="138"/>
      <c r="C71" s="138"/>
      <c r="D71" s="139"/>
      <c r="E71" s="139"/>
      <c r="F71" s="139"/>
      <c r="G71" s="140"/>
      <c r="H71" s="139"/>
      <c r="I71" s="139"/>
      <c r="J71" s="139"/>
      <c r="K71" s="139"/>
      <c r="L71" s="148"/>
      <c r="M71" s="141"/>
      <c r="N71" s="149"/>
      <c r="O71" s="127"/>
      <c r="P71" s="117"/>
      <c r="Q71" s="116"/>
      <c r="R71" s="116"/>
      <c r="S71" s="116"/>
    </row>
    <row r="72" spans="1:19" ht="12.75">
      <c r="A72" s="116"/>
      <c r="B72" s="141"/>
      <c r="C72" s="141"/>
      <c r="D72" s="139"/>
      <c r="E72" s="139"/>
      <c r="F72" s="139"/>
      <c r="G72" s="139"/>
      <c r="H72" s="139"/>
      <c r="I72" s="139"/>
      <c r="J72" s="139"/>
      <c r="K72" s="139"/>
      <c r="L72" s="148"/>
      <c r="M72" s="141"/>
      <c r="N72" s="149"/>
      <c r="O72" s="127"/>
      <c r="P72" s="117"/>
      <c r="Q72" s="116"/>
      <c r="R72" s="116"/>
      <c r="S72" s="116"/>
    </row>
    <row r="73" spans="1:19" ht="11.25">
      <c r="A73" s="116"/>
      <c r="B73" s="141"/>
      <c r="C73" s="141"/>
      <c r="D73" s="139"/>
      <c r="E73" s="139"/>
      <c r="F73" s="139"/>
      <c r="G73" s="139"/>
      <c r="H73" s="139"/>
      <c r="I73" s="139"/>
      <c r="J73" s="139"/>
      <c r="K73" s="139"/>
      <c r="L73" s="148"/>
      <c r="M73" s="141"/>
      <c r="N73" s="141"/>
      <c r="O73" s="116"/>
      <c r="P73" s="117"/>
      <c r="Q73" s="116"/>
      <c r="R73" s="116"/>
      <c r="S73" s="116"/>
    </row>
    <row r="74" spans="1:19" ht="11.25">
      <c r="A74" s="116"/>
      <c r="B74" s="141"/>
      <c r="C74" s="141"/>
      <c r="D74" s="139"/>
      <c r="E74" s="139"/>
      <c r="F74" s="139"/>
      <c r="G74" s="139"/>
      <c r="H74" s="139"/>
      <c r="I74" s="139"/>
      <c r="J74" s="139"/>
      <c r="K74" s="139"/>
      <c r="L74" s="148"/>
      <c r="M74" s="141"/>
      <c r="N74" s="141"/>
      <c r="O74" s="116"/>
      <c r="P74" s="117"/>
      <c r="Q74" s="116"/>
      <c r="R74" s="116"/>
      <c r="S74" s="116"/>
    </row>
    <row r="75" spans="1:19" ht="11.25">
      <c r="A75" s="116"/>
      <c r="B75" s="141"/>
      <c r="C75" s="141"/>
      <c r="D75" s="139"/>
      <c r="E75" s="139"/>
      <c r="F75" s="139"/>
      <c r="G75" s="139"/>
      <c r="H75" s="139"/>
      <c r="I75" s="139"/>
      <c r="J75" s="139"/>
      <c r="K75" s="139"/>
      <c r="L75" s="148"/>
      <c r="M75" s="141"/>
      <c r="N75" s="141"/>
      <c r="O75" s="116"/>
      <c r="P75" s="117"/>
      <c r="Q75" s="116"/>
      <c r="R75" s="116"/>
      <c r="S75" s="116"/>
    </row>
    <row r="76" spans="1:19" ht="11.25">
      <c r="A76" s="116"/>
      <c r="B76" s="141"/>
      <c r="C76" s="141"/>
      <c r="D76" s="139"/>
      <c r="E76" s="139"/>
      <c r="F76" s="139"/>
      <c r="G76" s="139"/>
      <c r="H76" s="139"/>
      <c r="I76" s="139"/>
      <c r="J76" s="139"/>
      <c r="K76" s="139"/>
      <c r="L76" s="148"/>
      <c r="M76" s="141"/>
      <c r="N76" s="141"/>
      <c r="O76" s="116"/>
      <c r="P76" s="117"/>
      <c r="Q76" s="116"/>
      <c r="R76" s="116"/>
      <c r="S76" s="116"/>
    </row>
    <row r="77" spans="1:19" ht="11.25">
      <c r="A77" s="116"/>
      <c r="B77" s="141"/>
      <c r="C77" s="141"/>
      <c r="D77" s="139"/>
      <c r="E77" s="139"/>
      <c r="F77" s="139"/>
      <c r="G77" s="139"/>
      <c r="H77" s="139"/>
      <c r="I77" s="139"/>
      <c r="J77" s="139"/>
      <c r="K77" s="139"/>
      <c r="L77" s="148"/>
      <c r="M77" s="141"/>
      <c r="N77" s="141"/>
      <c r="O77" s="116"/>
      <c r="P77" s="117"/>
      <c r="Q77" s="116"/>
      <c r="R77" s="116"/>
      <c r="S77" s="116"/>
    </row>
    <row r="78" spans="1:19" ht="11.25">
      <c r="A78" s="116"/>
      <c r="B78" s="141"/>
      <c r="C78" s="141"/>
      <c r="D78" s="139"/>
      <c r="E78" s="139"/>
      <c r="F78" s="139"/>
      <c r="G78" s="139"/>
      <c r="H78" s="139"/>
      <c r="I78" s="139"/>
      <c r="J78" s="139"/>
      <c r="K78" s="139"/>
      <c r="L78" s="148"/>
      <c r="M78" s="141"/>
      <c r="N78" s="141"/>
      <c r="O78" s="116"/>
      <c r="P78" s="117"/>
      <c r="Q78" s="116"/>
      <c r="R78" s="116"/>
      <c r="S78" s="116"/>
    </row>
    <row r="79" spans="1:19" ht="11.25">
      <c r="A79" s="116"/>
      <c r="B79" s="141"/>
      <c r="C79" s="141"/>
      <c r="D79" s="139"/>
      <c r="E79" s="139"/>
      <c r="F79" s="139"/>
      <c r="G79" s="139"/>
      <c r="H79" s="139"/>
      <c r="I79" s="139"/>
      <c r="J79" s="139"/>
      <c r="K79" s="139"/>
      <c r="L79" s="148"/>
      <c r="M79" s="141"/>
      <c r="N79" s="141"/>
      <c r="O79" s="116"/>
      <c r="P79" s="117"/>
      <c r="Q79" s="116"/>
      <c r="R79" s="116"/>
      <c r="S79" s="116"/>
    </row>
    <row r="80" spans="1:19" ht="11.25">
      <c r="A80" s="116"/>
      <c r="B80" s="141"/>
      <c r="C80" s="141"/>
      <c r="D80" s="139"/>
      <c r="E80" s="139"/>
      <c r="F80" s="139"/>
      <c r="G80" s="139"/>
      <c r="H80" s="139"/>
      <c r="I80" s="139"/>
      <c r="J80" s="139"/>
      <c r="K80" s="139"/>
      <c r="L80" s="148"/>
      <c r="M80" s="141"/>
      <c r="N80" s="141"/>
      <c r="O80" s="116"/>
      <c r="P80" s="117"/>
      <c r="Q80" s="116"/>
      <c r="R80" s="116"/>
      <c r="S80" s="116"/>
    </row>
    <row r="81" spans="1:19" ht="11.25">
      <c r="A81" s="116"/>
      <c r="B81" s="141"/>
      <c r="C81" s="141"/>
      <c r="D81" s="139"/>
      <c r="E81" s="139"/>
      <c r="F81" s="139"/>
      <c r="G81" s="139"/>
      <c r="H81" s="139"/>
      <c r="I81" s="139"/>
      <c r="J81" s="139"/>
      <c r="K81" s="139"/>
      <c r="L81" s="148"/>
      <c r="M81" s="141"/>
      <c r="N81" s="141"/>
      <c r="O81" s="116"/>
      <c r="P81" s="117"/>
      <c r="Q81" s="116"/>
      <c r="R81" s="116"/>
      <c r="S81" s="116"/>
    </row>
    <row r="82" spans="1:19" ht="11.25">
      <c r="A82" s="116"/>
      <c r="B82" s="141"/>
      <c r="C82" s="141"/>
      <c r="D82" s="139"/>
      <c r="E82" s="139"/>
      <c r="F82" s="139"/>
      <c r="G82" s="139"/>
      <c r="H82" s="139"/>
      <c r="I82" s="139"/>
      <c r="J82" s="139"/>
      <c r="K82" s="139"/>
      <c r="L82" s="148"/>
      <c r="M82" s="141"/>
      <c r="N82" s="141"/>
      <c r="O82" s="116"/>
      <c r="P82" s="117"/>
      <c r="Q82" s="116"/>
      <c r="R82" s="116"/>
      <c r="S82" s="116"/>
    </row>
    <row r="83" spans="1:19" ht="11.25">
      <c r="A83" s="116"/>
      <c r="B83" s="141"/>
      <c r="C83" s="141"/>
      <c r="D83" s="139"/>
      <c r="E83" s="139"/>
      <c r="F83" s="139"/>
      <c r="G83" s="139"/>
      <c r="H83" s="139"/>
      <c r="I83" s="139"/>
      <c r="J83" s="139"/>
      <c r="K83" s="139"/>
      <c r="L83" s="148"/>
      <c r="M83" s="141"/>
      <c r="N83" s="141"/>
      <c r="O83" s="116"/>
      <c r="P83" s="117"/>
      <c r="Q83" s="116"/>
      <c r="R83" s="116"/>
      <c r="S83" s="116"/>
    </row>
    <row r="84" spans="1:19" ht="11.25">
      <c r="A84" s="116"/>
      <c r="B84" s="141"/>
      <c r="C84" s="141"/>
      <c r="D84" s="139"/>
      <c r="E84" s="139"/>
      <c r="F84" s="139"/>
      <c r="G84" s="139"/>
      <c r="H84" s="139"/>
      <c r="I84" s="139"/>
      <c r="J84" s="139"/>
      <c r="K84" s="139"/>
      <c r="L84" s="148"/>
      <c r="M84" s="141"/>
      <c r="N84" s="141"/>
      <c r="O84" s="116"/>
      <c r="P84" s="117"/>
      <c r="Q84" s="116"/>
      <c r="R84" s="116"/>
      <c r="S84" s="116"/>
    </row>
    <row r="85" spans="1:19" ht="11.25">
      <c r="A85" s="116"/>
      <c r="B85" s="141"/>
      <c r="C85" s="141"/>
      <c r="D85" s="139"/>
      <c r="E85" s="139"/>
      <c r="F85" s="139"/>
      <c r="G85" s="139"/>
      <c r="H85" s="139"/>
      <c r="I85" s="139"/>
      <c r="J85" s="139"/>
      <c r="K85" s="139"/>
      <c r="L85" s="139"/>
      <c r="M85" s="135"/>
      <c r="N85" s="135"/>
      <c r="O85" s="116"/>
      <c r="P85" s="117"/>
      <c r="Q85" s="116"/>
      <c r="R85" s="116"/>
      <c r="S85" s="116"/>
    </row>
    <row r="86" spans="1:19" ht="11.25">
      <c r="A86" s="116"/>
      <c r="B86" s="141"/>
      <c r="C86" s="141"/>
      <c r="D86" s="139"/>
      <c r="E86" s="139"/>
      <c r="F86" s="139"/>
      <c r="G86" s="139"/>
      <c r="H86" s="139"/>
      <c r="I86" s="139"/>
      <c r="J86" s="139"/>
      <c r="K86" s="139"/>
      <c r="L86" s="139"/>
      <c r="M86" s="135"/>
      <c r="N86" s="135"/>
      <c r="O86" s="116"/>
      <c r="P86" s="117"/>
      <c r="Q86" s="116"/>
      <c r="R86" s="116"/>
      <c r="S86" s="116"/>
    </row>
    <row r="87" spans="1:19" ht="11.25">
      <c r="A87" s="116"/>
      <c r="B87" s="141"/>
      <c r="C87" s="141"/>
      <c r="D87" s="139"/>
      <c r="E87" s="139"/>
      <c r="F87" s="139"/>
      <c r="G87" s="139"/>
      <c r="H87" s="139"/>
      <c r="I87" s="139"/>
      <c r="J87" s="139"/>
      <c r="K87" s="139"/>
      <c r="L87" s="139"/>
      <c r="M87" s="135"/>
      <c r="N87" s="135"/>
      <c r="O87" s="116"/>
      <c r="P87" s="117"/>
      <c r="Q87" s="116"/>
      <c r="R87" s="116"/>
      <c r="S87" s="116"/>
    </row>
    <row r="88" spans="1:19" ht="11.25">
      <c r="A88" s="116"/>
      <c r="B88" s="141"/>
      <c r="C88" s="141"/>
      <c r="D88" s="139"/>
      <c r="E88" s="139"/>
      <c r="F88" s="139"/>
      <c r="G88" s="139"/>
      <c r="H88" s="139"/>
      <c r="I88" s="139"/>
      <c r="J88" s="139"/>
      <c r="K88" s="139"/>
      <c r="L88" s="139"/>
      <c r="M88" s="135"/>
      <c r="N88" s="135"/>
      <c r="O88" s="116"/>
      <c r="P88" s="117"/>
      <c r="Q88" s="116"/>
      <c r="R88" s="116"/>
      <c r="S88" s="116"/>
    </row>
    <row r="89" spans="1:19" ht="11.25">
      <c r="A89" s="116"/>
      <c r="B89" s="141"/>
      <c r="C89" s="141"/>
      <c r="D89" s="139"/>
      <c r="E89" s="139"/>
      <c r="F89" s="139"/>
      <c r="G89" s="139"/>
      <c r="H89" s="139"/>
      <c r="I89" s="139"/>
      <c r="J89" s="139"/>
      <c r="K89" s="139"/>
      <c r="L89" s="139"/>
      <c r="M89" s="135"/>
      <c r="N89" s="135"/>
      <c r="O89" s="116"/>
      <c r="P89" s="117"/>
      <c r="Q89" s="116"/>
      <c r="R89" s="116"/>
      <c r="S89" s="116"/>
    </row>
    <row r="90" spans="1:19" ht="11.25">
      <c r="A90" s="116"/>
      <c r="B90" s="141"/>
      <c r="C90" s="141"/>
      <c r="D90" s="139"/>
      <c r="E90" s="139"/>
      <c r="F90" s="139"/>
      <c r="G90" s="139"/>
      <c r="H90" s="139"/>
      <c r="I90" s="139"/>
      <c r="J90" s="139"/>
      <c r="K90" s="139"/>
      <c r="L90" s="139"/>
      <c r="M90" s="135"/>
      <c r="N90" s="135"/>
      <c r="O90" s="116"/>
      <c r="P90" s="117"/>
      <c r="Q90" s="116"/>
      <c r="R90" s="116"/>
      <c r="S90" s="116"/>
    </row>
    <row r="91" spans="1:19" ht="11.25">
      <c r="A91" s="116"/>
      <c r="B91" s="141"/>
      <c r="C91" s="141"/>
      <c r="D91" s="139"/>
      <c r="E91" s="139"/>
      <c r="F91" s="139"/>
      <c r="G91" s="139"/>
      <c r="H91" s="139"/>
      <c r="I91" s="139"/>
      <c r="J91" s="139"/>
      <c r="K91" s="139"/>
      <c r="L91" s="139"/>
      <c r="M91" s="135"/>
      <c r="N91" s="135"/>
      <c r="O91" s="116"/>
      <c r="P91" s="117"/>
      <c r="Q91" s="116"/>
      <c r="R91" s="116"/>
      <c r="S91" s="116"/>
    </row>
    <row r="92" spans="1:19" ht="11.25">
      <c r="A92" s="116"/>
      <c r="B92" s="141"/>
      <c r="C92" s="141"/>
      <c r="D92" s="139"/>
      <c r="E92" s="139"/>
      <c r="F92" s="139"/>
      <c r="G92" s="139"/>
      <c r="H92" s="139"/>
      <c r="I92" s="139"/>
      <c r="J92" s="139"/>
      <c r="K92" s="139"/>
      <c r="L92" s="139"/>
      <c r="M92" s="135"/>
      <c r="N92" s="135"/>
      <c r="O92" s="116"/>
      <c r="P92" s="117"/>
      <c r="Q92" s="116"/>
      <c r="R92" s="116"/>
      <c r="S92" s="116"/>
    </row>
    <row r="93" spans="1:19" ht="11.25">
      <c r="A93" s="116"/>
      <c r="B93" s="141"/>
      <c r="C93" s="141"/>
      <c r="D93" s="139"/>
      <c r="E93" s="139"/>
      <c r="F93" s="139"/>
      <c r="G93" s="139"/>
      <c r="H93" s="139"/>
      <c r="I93" s="139"/>
      <c r="J93" s="139"/>
      <c r="K93" s="139"/>
      <c r="L93" s="139"/>
      <c r="M93" s="135"/>
      <c r="N93" s="135"/>
      <c r="O93" s="116"/>
      <c r="P93" s="117"/>
      <c r="Q93" s="116"/>
      <c r="R93" s="116"/>
      <c r="S93" s="116"/>
    </row>
    <row r="94" spans="1:19" ht="11.25">
      <c r="A94" s="116"/>
      <c r="B94" s="141"/>
      <c r="C94" s="141"/>
      <c r="D94" s="139"/>
      <c r="E94" s="139"/>
      <c r="F94" s="139"/>
      <c r="G94" s="139"/>
      <c r="H94" s="139"/>
      <c r="I94" s="139"/>
      <c r="J94" s="139"/>
      <c r="K94" s="139"/>
      <c r="L94" s="139"/>
      <c r="M94" s="135"/>
      <c r="N94" s="135"/>
      <c r="O94" s="116"/>
      <c r="P94" s="117"/>
      <c r="Q94" s="116"/>
      <c r="R94" s="116"/>
      <c r="S94" s="116"/>
    </row>
    <row r="95" spans="1:19" ht="11.25">
      <c r="A95" s="116"/>
      <c r="B95" s="141"/>
      <c r="C95" s="141"/>
      <c r="D95" s="139"/>
      <c r="E95" s="139"/>
      <c r="F95" s="139"/>
      <c r="G95" s="139"/>
      <c r="H95" s="139"/>
      <c r="I95" s="139"/>
      <c r="J95" s="139"/>
      <c r="K95" s="139"/>
      <c r="L95" s="139"/>
      <c r="M95" s="135"/>
      <c r="N95" s="135"/>
      <c r="O95" s="116"/>
      <c r="P95" s="117"/>
      <c r="Q95" s="116"/>
      <c r="R95" s="116"/>
      <c r="S95" s="116"/>
    </row>
    <row r="96" spans="1:19" ht="11.25">
      <c r="A96" s="116"/>
      <c r="B96" s="141"/>
      <c r="C96" s="141"/>
      <c r="D96" s="139"/>
      <c r="E96" s="139"/>
      <c r="F96" s="139"/>
      <c r="G96" s="139"/>
      <c r="H96" s="139"/>
      <c r="I96" s="139"/>
      <c r="J96" s="139"/>
      <c r="K96" s="139"/>
      <c r="L96" s="139"/>
      <c r="M96" s="135"/>
      <c r="N96" s="135"/>
      <c r="O96" s="116"/>
      <c r="P96" s="117"/>
      <c r="Q96" s="116"/>
      <c r="R96" s="116"/>
      <c r="S96" s="116"/>
    </row>
    <row r="97" spans="1:19" ht="11.25">
      <c r="A97" s="116"/>
      <c r="B97" s="141"/>
      <c r="C97" s="141"/>
      <c r="D97" s="139"/>
      <c r="E97" s="139"/>
      <c r="F97" s="139"/>
      <c r="G97" s="139"/>
      <c r="H97" s="139"/>
      <c r="I97" s="139"/>
      <c r="J97" s="139"/>
      <c r="K97" s="139"/>
      <c r="L97" s="139"/>
      <c r="M97" s="135"/>
      <c r="N97" s="135"/>
      <c r="O97" s="116"/>
      <c r="P97" s="117"/>
      <c r="Q97" s="116"/>
      <c r="R97" s="116"/>
      <c r="S97" s="116"/>
    </row>
    <row r="98" spans="1:19" ht="11.25">
      <c r="A98" s="116"/>
      <c r="B98" s="141"/>
      <c r="C98" s="141"/>
      <c r="D98" s="139"/>
      <c r="E98" s="139"/>
      <c r="F98" s="139"/>
      <c r="G98" s="139"/>
      <c r="H98" s="139"/>
      <c r="I98" s="139"/>
      <c r="J98" s="139"/>
      <c r="K98" s="139"/>
      <c r="L98" s="139"/>
      <c r="M98" s="135"/>
      <c r="N98" s="135"/>
      <c r="O98" s="116"/>
      <c r="P98" s="117"/>
      <c r="Q98" s="116"/>
      <c r="R98" s="116"/>
      <c r="S98" s="116"/>
    </row>
    <row r="99" spans="1:19" ht="11.25">
      <c r="A99" s="116"/>
      <c r="B99" s="141"/>
      <c r="C99" s="141"/>
      <c r="D99" s="139"/>
      <c r="E99" s="139"/>
      <c r="F99" s="139"/>
      <c r="G99" s="139"/>
      <c r="H99" s="139"/>
      <c r="I99" s="139"/>
      <c r="J99" s="139"/>
      <c r="K99" s="139"/>
      <c r="L99" s="139"/>
      <c r="M99" s="135"/>
      <c r="N99" s="135"/>
      <c r="O99" s="116"/>
      <c r="P99" s="117"/>
      <c r="Q99" s="116"/>
      <c r="R99" s="116"/>
      <c r="S99" s="116"/>
    </row>
    <row r="100" spans="1:19" ht="11.25">
      <c r="A100" s="116"/>
      <c r="B100" s="141"/>
      <c r="C100" s="141"/>
      <c r="D100" s="139"/>
      <c r="E100" s="139"/>
      <c r="F100" s="139"/>
      <c r="G100" s="139"/>
      <c r="H100" s="139"/>
      <c r="I100" s="139"/>
      <c r="J100" s="139"/>
      <c r="K100" s="139"/>
      <c r="L100" s="139"/>
      <c r="M100" s="135"/>
      <c r="N100" s="135"/>
      <c r="O100" s="116"/>
      <c r="P100" s="117"/>
      <c r="Q100" s="116"/>
      <c r="R100" s="116"/>
      <c r="S100" s="116"/>
    </row>
    <row r="101" spans="1:19" ht="11.25">
      <c r="A101" s="116"/>
      <c r="B101" s="141"/>
      <c r="C101" s="141"/>
      <c r="D101" s="139"/>
      <c r="E101" s="139"/>
      <c r="F101" s="139"/>
      <c r="G101" s="139"/>
      <c r="H101" s="139"/>
      <c r="I101" s="139"/>
      <c r="J101" s="139"/>
      <c r="K101" s="139"/>
      <c r="L101" s="139"/>
      <c r="M101" s="135"/>
      <c r="N101" s="135"/>
      <c r="O101" s="116"/>
      <c r="P101" s="117"/>
      <c r="Q101" s="116"/>
      <c r="R101" s="116"/>
      <c r="S101" s="116"/>
    </row>
    <row r="102" spans="1:19" ht="11.25">
      <c r="A102" s="116"/>
      <c r="B102" s="141"/>
      <c r="C102" s="141"/>
      <c r="D102" s="139"/>
      <c r="E102" s="139"/>
      <c r="F102" s="139"/>
      <c r="G102" s="139"/>
      <c r="H102" s="139"/>
      <c r="I102" s="139"/>
      <c r="J102" s="139"/>
      <c r="K102" s="139"/>
      <c r="L102" s="139"/>
      <c r="M102" s="135"/>
      <c r="N102" s="135"/>
      <c r="O102" s="116"/>
      <c r="P102" s="117"/>
      <c r="Q102" s="116"/>
      <c r="R102" s="116"/>
      <c r="S102" s="116"/>
    </row>
    <row r="103" spans="1:19" ht="11.25">
      <c r="A103" s="116"/>
      <c r="B103" s="141"/>
      <c r="C103" s="141"/>
      <c r="D103" s="139"/>
      <c r="E103" s="139"/>
      <c r="F103" s="139"/>
      <c r="G103" s="139"/>
      <c r="H103" s="139"/>
      <c r="I103" s="139"/>
      <c r="J103" s="139"/>
      <c r="K103" s="139"/>
      <c r="L103" s="139"/>
      <c r="M103" s="135"/>
      <c r="N103" s="135"/>
      <c r="O103" s="116"/>
      <c r="P103" s="117"/>
      <c r="Q103" s="116"/>
      <c r="R103" s="116"/>
      <c r="S103" s="116"/>
    </row>
    <row r="104" spans="1:19" ht="11.25">
      <c r="A104" s="116"/>
      <c r="B104" s="141"/>
      <c r="C104" s="141"/>
      <c r="D104" s="139"/>
      <c r="E104" s="139"/>
      <c r="F104" s="139"/>
      <c r="G104" s="139"/>
      <c r="H104" s="139"/>
      <c r="I104" s="139"/>
      <c r="J104" s="139"/>
      <c r="K104" s="139"/>
      <c r="L104" s="139"/>
      <c r="M104" s="135"/>
      <c r="N104" s="135"/>
      <c r="O104" s="116"/>
      <c r="P104" s="117"/>
      <c r="Q104" s="116"/>
      <c r="R104" s="116"/>
      <c r="S104" s="116"/>
    </row>
    <row r="105" spans="1:19" ht="11.25">
      <c r="A105" s="116"/>
      <c r="B105" s="141"/>
      <c r="C105" s="141"/>
      <c r="D105" s="139"/>
      <c r="E105" s="139"/>
      <c r="F105" s="139"/>
      <c r="G105" s="139"/>
      <c r="H105" s="139"/>
      <c r="I105" s="139"/>
      <c r="J105" s="139"/>
      <c r="K105" s="139"/>
      <c r="L105" s="139"/>
      <c r="M105" s="135"/>
      <c r="N105" s="135"/>
      <c r="O105" s="116"/>
      <c r="P105" s="117"/>
      <c r="Q105" s="116"/>
      <c r="R105" s="116"/>
      <c r="S105" s="116"/>
    </row>
    <row r="106" spans="2:14" ht="11.25">
      <c r="B106" s="142"/>
      <c r="C106" s="142"/>
      <c r="D106" s="143"/>
      <c r="E106" s="143"/>
      <c r="F106" s="143"/>
      <c r="G106" s="143"/>
      <c r="H106" s="143"/>
      <c r="I106" s="143"/>
      <c r="J106" s="143"/>
      <c r="K106" s="143"/>
      <c r="L106" s="143"/>
      <c r="M106" s="144"/>
      <c r="N106" s="144"/>
    </row>
    <row r="107" spans="2:14" ht="11.25">
      <c r="B107" s="142"/>
      <c r="C107" s="142"/>
      <c r="D107" s="143"/>
      <c r="E107" s="143"/>
      <c r="F107" s="143"/>
      <c r="G107" s="143"/>
      <c r="H107" s="143"/>
      <c r="I107" s="143"/>
      <c r="J107" s="143"/>
      <c r="K107" s="143"/>
      <c r="L107" s="143"/>
      <c r="M107" s="144"/>
      <c r="N107" s="144"/>
    </row>
    <row r="108" spans="2:14" ht="11.25">
      <c r="B108" s="142"/>
      <c r="C108" s="142"/>
      <c r="D108" s="143"/>
      <c r="E108" s="143"/>
      <c r="F108" s="143"/>
      <c r="G108" s="143"/>
      <c r="H108" s="143"/>
      <c r="I108" s="143"/>
      <c r="J108" s="143"/>
      <c r="K108" s="143"/>
      <c r="L108" s="143"/>
      <c r="M108" s="144"/>
      <c r="N108" s="144"/>
    </row>
    <row r="109" spans="2:14" ht="11.25">
      <c r="B109" s="142"/>
      <c r="C109" s="142"/>
      <c r="D109" s="143"/>
      <c r="E109" s="143"/>
      <c r="F109" s="143"/>
      <c r="G109" s="143"/>
      <c r="H109" s="143"/>
      <c r="I109" s="143"/>
      <c r="J109" s="143"/>
      <c r="K109" s="143"/>
      <c r="L109" s="143"/>
      <c r="M109" s="144"/>
      <c r="N109" s="144"/>
    </row>
  </sheetData>
  <sheetProtection/>
  <mergeCells count="8">
    <mergeCell ref="D6:D7"/>
    <mergeCell ref="N6:N7"/>
    <mergeCell ref="B4:M4"/>
    <mergeCell ref="B52:M52"/>
    <mergeCell ref="M6:M7"/>
    <mergeCell ref="F6:H6"/>
    <mergeCell ref="C42:N42"/>
    <mergeCell ref="E9:N9"/>
  </mergeCells>
  <printOptions/>
  <pageMargins left="0.7480314960629921" right="0.7480314960629921" top="0.984251968503937" bottom="0.984251968503937" header="0.5118110236220472" footer="0.5118110236220472"/>
  <pageSetup fitToHeight="1" fitToWidth="1" horizontalDpi="600" verticalDpi="600" orientation="portrait" paperSize="9" scale="20" r:id="rId1"/>
</worksheet>
</file>

<file path=xl/worksheets/sheet2.xml><?xml version="1.0" encoding="utf-8"?>
<worksheet xmlns="http://schemas.openxmlformats.org/spreadsheetml/2006/main" xmlns:r="http://schemas.openxmlformats.org/officeDocument/2006/relationships">
  <sheetPr codeName="Sheet15"/>
  <dimension ref="A1:U54"/>
  <sheetViews>
    <sheetView zoomScalePageLayoutView="0" workbookViewId="0" topLeftCell="A8">
      <selection activeCell="A11" sqref="A11"/>
    </sheetView>
  </sheetViews>
  <sheetFormatPr defaultColWidth="9.140625" defaultRowHeight="12.75"/>
  <cols>
    <col min="4" max="4" width="5.57421875" style="0" customWidth="1"/>
    <col min="5" max="5" width="6.421875" style="0" customWidth="1"/>
    <col min="6" max="6" width="9.57421875" style="0" bestFit="1" customWidth="1"/>
    <col min="7" max="9" width="9.57421875" style="0" customWidth="1"/>
    <col min="10" max="10" width="12.28125" style="0" customWidth="1"/>
    <col min="11" max="11" width="11.8515625" style="0" customWidth="1"/>
    <col min="21" max="21" width="28.140625" style="0" customWidth="1"/>
  </cols>
  <sheetData>
    <row r="1" ht="12.75">
      <c r="A1" s="113" t="s">
        <v>194</v>
      </c>
    </row>
    <row r="2" spans="1:2" ht="12.75">
      <c r="A2" s="115" t="s">
        <v>195</v>
      </c>
      <c r="B2" t="s">
        <v>158</v>
      </c>
    </row>
    <row r="3" ht="12.75">
      <c r="A3" s="115" t="s">
        <v>196</v>
      </c>
    </row>
    <row r="4" spans="1:21" ht="30" customHeight="1">
      <c r="A4" s="189" t="s">
        <v>192</v>
      </c>
      <c r="B4" s="190"/>
      <c r="C4" s="190"/>
      <c r="D4" s="190"/>
      <c r="E4" s="190"/>
      <c r="F4" s="190"/>
      <c r="G4" s="190"/>
      <c r="H4" s="190"/>
      <c r="I4" s="190"/>
      <c r="J4" s="190"/>
      <c r="K4" s="190"/>
      <c r="M4" s="181"/>
      <c r="N4" s="182"/>
      <c r="O4" s="182"/>
      <c r="P4" s="182"/>
      <c r="Q4" s="182"/>
      <c r="R4" s="182"/>
      <c r="S4" s="182"/>
      <c r="T4" s="182"/>
      <c r="U4" s="182"/>
    </row>
    <row r="5" spans="1:21" ht="57" customHeight="1">
      <c r="A5" s="210" t="s">
        <v>185</v>
      </c>
      <c r="B5" s="210"/>
      <c r="C5" s="210"/>
      <c r="D5" s="210"/>
      <c r="E5" s="210"/>
      <c r="F5" s="210"/>
      <c r="G5" s="210"/>
      <c r="H5" s="210"/>
      <c r="I5" s="210"/>
      <c r="J5" s="210"/>
      <c r="K5" s="210"/>
      <c r="M5" s="212"/>
      <c r="N5" s="212"/>
      <c r="O5" s="212"/>
      <c r="P5" s="212"/>
      <c r="Q5" s="212"/>
      <c r="R5" s="212"/>
      <c r="S5" s="212"/>
      <c r="T5" s="212"/>
      <c r="U5" s="212"/>
    </row>
    <row r="6" spans="1:21" ht="17.25" customHeight="1">
      <c r="A6" s="81"/>
      <c r="B6" s="81"/>
      <c r="C6" s="81"/>
      <c r="D6" s="81"/>
      <c r="E6" s="81"/>
      <c r="F6" s="81"/>
      <c r="G6" s="81"/>
      <c r="H6" s="81"/>
      <c r="I6" s="81"/>
      <c r="J6" s="81"/>
      <c r="K6" s="81"/>
      <c r="M6" s="82"/>
      <c r="N6" s="82"/>
      <c r="O6" s="82"/>
      <c r="P6" s="82"/>
      <c r="Q6" s="82"/>
      <c r="R6" s="82"/>
      <c r="S6" s="82"/>
      <c r="T6" s="82"/>
      <c r="U6" s="82"/>
    </row>
    <row r="7" spans="1:21" ht="116.25" customHeight="1">
      <c r="A7" s="209" t="s">
        <v>191</v>
      </c>
      <c r="B7" s="210"/>
      <c r="C7" s="210"/>
      <c r="D7" s="210"/>
      <c r="E7" s="210"/>
      <c r="F7" s="210"/>
      <c r="G7" s="210"/>
      <c r="H7" s="210"/>
      <c r="I7" s="210"/>
      <c r="J7" s="210"/>
      <c r="K7" s="210"/>
      <c r="M7" s="211"/>
      <c r="N7" s="212"/>
      <c r="O7" s="212"/>
      <c r="P7" s="212"/>
      <c r="Q7" s="212"/>
      <c r="R7" s="212"/>
      <c r="S7" s="212"/>
      <c r="T7" s="212"/>
      <c r="U7" s="212"/>
    </row>
    <row r="8" spans="13:21" ht="12.75">
      <c r="M8" s="2"/>
      <c r="N8" s="2"/>
      <c r="O8" s="2"/>
      <c r="P8" s="2"/>
      <c r="Q8" s="2"/>
      <c r="R8" s="2"/>
      <c r="S8" s="2"/>
      <c r="T8" s="2"/>
      <c r="U8" s="2"/>
    </row>
    <row r="9" spans="1:21" ht="54" customHeight="1">
      <c r="A9" s="209" t="s">
        <v>186</v>
      </c>
      <c r="B9" s="209"/>
      <c r="C9" s="209"/>
      <c r="D9" s="209"/>
      <c r="E9" s="209"/>
      <c r="F9" s="209"/>
      <c r="G9" s="209"/>
      <c r="H9" s="209"/>
      <c r="I9" s="209"/>
      <c r="J9" s="209"/>
      <c r="K9" s="209"/>
      <c r="M9" s="203"/>
      <c r="N9" s="204"/>
      <c r="O9" s="204"/>
      <c r="P9" s="204"/>
      <c r="Q9" s="204"/>
      <c r="R9" s="204"/>
      <c r="S9" s="204"/>
      <c r="T9" s="204"/>
      <c r="U9" s="204"/>
    </row>
    <row r="10" spans="6:9" ht="15" customHeight="1">
      <c r="F10" s="208"/>
      <c r="G10" s="208"/>
      <c r="H10" s="208"/>
      <c r="I10" s="2"/>
    </row>
    <row r="11" spans="6:9" ht="33.75" customHeight="1">
      <c r="F11" s="100"/>
      <c r="G11" s="100"/>
      <c r="H11" s="100"/>
      <c r="I11" s="100"/>
    </row>
    <row r="12" spans="6:8" ht="12.75">
      <c r="F12" s="205" t="s">
        <v>90</v>
      </c>
      <c r="G12" s="206"/>
      <c r="H12" s="207"/>
    </row>
    <row r="13" spans="1:11" ht="58.5" customHeight="1">
      <c r="A13" s="6" t="s">
        <v>109</v>
      </c>
      <c r="B13" s="6" t="s">
        <v>2</v>
      </c>
      <c r="C13" s="6" t="s">
        <v>110</v>
      </c>
      <c r="D13" s="7" t="s">
        <v>167</v>
      </c>
      <c r="E13" s="12" t="s">
        <v>143</v>
      </c>
      <c r="F13" s="19" t="s">
        <v>169</v>
      </c>
      <c r="G13" s="59" t="s">
        <v>161</v>
      </c>
      <c r="H13" s="19" t="s">
        <v>104</v>
      </c>
      <c r="I13" s="20" t="s">
        <v>99</v>
      </c>
      <c r="J13" s="18" t="s">
        <v>145</v>
      </c>
      <c r="K13" s="18" t="s">
        <v>146</v>
      </c>
    </row>
    <row r="14" spans="1:11" ht="12.75">
      <c r="A14" s="10">
        <v>30</v>
      </c>
      <c r="B14" s="10" t="s">
        <v>32</v>
      </c>
      <c r="C14" s="10" t="s">
        <v>136</v>
      </c>
      <c r="D14" s="11" t="e">
        <f>VLOOKUP($B14,#REF!,2,FALSE)</f>
        <v>#REF!</v>
      </c>
      <c r="E14" s="22"/>
      <c r="F14" s="17" t="e">
        <f>VLOOKUP($B14,#REF!,10,FALSE)</f>
        <v>#REF!</v>
      </c>
      <c r="G14" s="17" t="e">
        <f>VLOOKUP($B14,#REF!,11,FALSE)</f>
        <v>#REF!</v>
      </c>
      <c r="H14" s="17"/>
      <c r="I14" s="17" t="e">
        <f>#REF!</f>
        <v>#REF!</v>
      </c>
      <c r="J14" s="14" t="str">
        <f aca="true" t="shared" si="0" ref="J14:J37">CONCATENATE($B14,$E14)</f>
        <v>United States</v>
      </c>
      <c r="K14" s="14" t="str">
        <f aca="true" t="shared" si="1" ref="K14:K37">CONCATENATE($C14,$E14)</f>
        <v>États-Unis</v>
      </c>
    </row>
    <row r="15" spans="1:11" ht="12.75">
      <c r="A15" s="10">
        <v>2</v>
      </c>
      <c r="B15" s="10" t="s">
        <v>5</v>
      </c>
      <c r="C15" s="10" t="s">
        <v>112</v>
      </c>
      <c r="D15" s="11" t="e">
        <f>VLOOKUP($B15,#REF!,2,FALSE)</f>
        <v>#REF!</v>
      </c>
      <c r="E15" s="22"/>
      <c r="F15" s="17" t="e">
        <f>VLOOKUP($B15,#REF!,10,FALSE)</f>
        <v>#REF!</v>
      </c>
      <c r="G15" s="17" t="e">
        <f>VLOOKUP($B15,#REF!,11,FALSE)</f>
        <v>#REF!</v>
      </c>
      <c r="H15" s="17"/>
      <c r="I15" s="17" t="e">
        <f>#REF!</f>
        <v>#REF!</v>
      </c>
      <c r="J15" s="14" t="str">
        <f t="shared" si="0"/>
        <v>Austria</v>
      </c>
      <c r="K15" s="14" t="str">
        <f t="shared" si="1"/>
        <v>Autriche</v>
      </c>
    </row>
    <row r="16" spans="1:11" ht="12.75">
      <c r="A16" s="10">
        <v>19</v>
      </c>
      <c r="B16" s="10" t="s">
        <v>21</v>
      </c>
      <c r="C16" s="10" t="s">
        <v>126</v>
      </c>
      <c r="D16" s="11" t="e">
        <f>VLOOKUP($B16,#REF!,2,FALSE)</f>
        <v>#REF!</v>
      </c>
      <c r="E16" s="22"/>
      <c r="F16" s="17" t="e">
        <f>VLOOKUP($B16,#REF!,10,FALSE)</f>
        <v>#REF!</v>
      </c>
      <c r="G16" s="17" t="e">
        <f>VLOOKUP($B16,#REF!,11,FALSE)</f>
        <v>#REF!</v>
      </c>
      <c r="H16" s="17"/>
      <c r="I16" s="17" t="e">
        <f>#REF!</f>
        <v>#REF!</v>
      </c>
      <c r="J16" s="14" t="str">
        <f t="shared" si="0"/>
        <v>Netherlands</v>
      </c>
      <c r="K16" s="14" t="str">
        <f t="shared" si="1"/>
        <v>Pays-Bas</v>
      </c>
    </row>
    <row r="17" spans="1:11" ht="12.75">
      <c r="A17" s="10">
        <v>3</v>
      </c>
      <c r="B17" s="10" t="s">
        <v>68</v>
      </c>
      <c r="C17" s="10" t="s">
        <v>113</v>
      </c>
      <c r="D17" s="11" t="e">
        <f>VLOOKUP($B17,#REF!,2,FALSE)</f>
        <v>#REF!</v>
      </c>
      <c r="E17" s="22"/>
      <c r="F17" s="17" t="e">
        <f>VLOOKUP($B17,#REF!,10,FALSE)</f>
        <v>#REF!</v>
      </c>
      <c r="G17" s="17" t="e">
        <f>VLOOKUP($B17,#REF!,11,FALSE)</f>
        <v>#REF!</v>
      </c>
      <c r="H17" s="17"/>
      <c r="I17" s="17" t="e">
        <f>#REF!</f>
        <v>#REF!</v>
      </c>
      <c r="J17" s="14" t="str">
        <f t="shared" si="0"/>
        <v>Belgium</v>
      </c>
      <c r="K17" s="14" t="str">
        <f t="shared" si="1"/>
        <v>Belgique</v>
      </c>
    </row>
    <row r="18" spans="1:11" ht="12.75">
      <c r="A18" s="10">
        <v>26</v>
      </c>
      <c r="B18" s="10" t="s">
        <v>28</v>
      </c>
      <c r="C18" s="10" t="s">
        <v>132</v>
      </c>
      <c r="D18" s="11" t="e">
        <f>VLOOKUP($B18,#REF!,2,FALSE)</f>
        <v>#REF!</v>
      </c>
      <c r="E18" s="22"/>
      <c r="F18" s="17" t="e">
        <f>VLOOKUP($B18,#REF!,10,FALSE)</f>
        <v>#REF!</v>
      </c>
      <c r="G18" s="17" t="e">
        <f>VLOOKUP($B18,#REF!,11,FALSE)</f>
        <v>#REF!</v>
      </c>
      <c r="H18" s="17"/>
      <c r="I18" s="17" t="e">
        <f>#REF!</f>
        <v>#REF!</v>
      </c>
      <c r="J18" s="14" t="str">
        <f t="shared" si="0"/>
        <v>Sweden</v>
      </c>
      <c r="K18" s="14" t="str">
        <f t="shared" si="1"/>
        <v>Suède</v>
      </c>
    </row>
    <row r="19" spans="1:11" ht="12.75">
      <c r="A19" s="10">
        <v>13</v>
      </c>
      <c r="B19" s="10" t="s">
        <v>15</v>
      </c>
      <c r="C19" s="10" t="s">
        <v>121</v>
      </c>
      <c r="D19" s="11" t="e">
        <f>VLOOKUP($B19,#REF!,2,FALSE)</f>
        <v>#REF!</v>
      </c>
      <c r="E19" s="22"/>
      <c r="F19" s="17" t="e">
        <f>VLOOKUP($B19,#REF!,10,FALSE)</f>
        <v>#REF!</v>
      </c>
      <c r="G19" s="17" t="e">
        <f>VLOOKUP($B19,#REF!,11,FALSE)</f>
        <v>#REF!</v>
      </c>
      <c r="H19" s="17"/>
      <c r="I19" s="17" t="e">
        <f>#REF!</f>
        <v>#REF!</v>
      </c>
      <c r="J19" s="14" t="str">
        <f t="shared" si="0"/>
        <v>Ireland</v>
      </c>
      <c r="K19" s="14" t="str">
        <f t="shared" si="1"/>
        <v>Irlande</v>
      </c>
    </row>
    <row r="20" spans="1:11" ht="12.75">
      <c r="A20" s="10">
        <v>1</v>
      </c>
      <c r="B20" s="10" t="s">
        <v>4</v>
      </c>
      <c r="C20" s="10" t="s">
        <v>111</v>
      </c>
      <c r="D20" s="11" t="e">
        <f>VLOOKUP($B20,#REF!,2,FALSE)</f>
        <v>#REF!</v>
      </c>
      <c r="E20" s="22"/>
      <c r="F20" s="17" t="e">
        <f>VLOOKUP($B20,#REF!,10,FALSE)</f>
        <v>#REF!</v>
      </c>
      <c r="G20" s="17" t="e">
        <f>VLOOKUP($B20,#REF!,11,FALSE)</f>
        <v>#REF!</v>
      </c>
      <c r="H20" s="17"/>
      <c r="I20" s="17" t="e">
        <f>#REF!</f>
        <v>#REF!</v>
      </c>
      <c r="J20" s="14" t="str">
        <f t="shared" si="0"/>
        <v>Australia</v>
      </c>
      <c r="K20" s="14" t="str">
        <f t="shared" si="1"/>
        <v>Australie</v>
      </c>
    </row>
    <row r="21" spans="1:11" ht="12.75">
      <c r="A21" s="10">
        <v>25</v>
      </c>
      <c r="B21" s="10" t="s">
        <v>27</v>
      </c>
      <c r="C21" s="10" t="s">
        <v>131</v>
      </c>
      <c r="D21" s="11" t="e">
        <f>VLOOKUP($B21,#REF!,2,FALSE)</f>
        <v>#REF!</v>
      </c>
      <c r="E21" s="22"/>
      <c r="F21" s="17" t="e">
        <f>VLOOKUP($B21,#REF!,10,FALSE)</f>
        <v>#REF!</v>
      </c>
      <c r="G21" s="17" t="e">
        <f>VLOOKUP($B21,#REF!,11,FALSE)</f>
        <v>#REF!</v>
      </c>
      <c r="H21" s="17"/>
      <c r="I21" s="17" t="e">
        <f>#REF!</f>
        <v>#REF!</v>
      </c>
      <c r="J21" s="14" t="str">
        <f t="shared" si="0"/>
        <v>Spain</v>
      </c>
      <c r="K21" s="14" t="str">
        <f t="shared" si="1"/>
        <v>Espagne</v>
      </c>
    </row>
    <row r="22" spans="1:11" ht="12.75">
      <c r="A22" s="10">
        <v>8</v>
      </c>
      <c r="B22" s="10" t="s">
        <v>10</v>
      </c>
      <c r="C22" s="10" t="s">
        <v>10</v>
      </c>
      <c r="D22" s="11" t="e">
        <f>VLOOKUP($B22,#REF!,2,FALSE)</f>
        <v>#REF!</v>
      </c>
      <c r="E22" s="22"/>
      <c r="F22" s="17" t="e">
        <f>VLOOKUP($B22,#REF!,10,FALSE)</f>
        <v>#REF!</v>
      </c>
      <c r="G22" s="17" t="e">
        <f>VLOOKUP($B22,#REF!,11,FALSE)</f>
        <v>#REF!</v>
      </c>
      <c r="H22" s="17"/>
      <c r="I22" s="17" t="e">
        <f>#REF!</f>
        <v>#REF!</v>
      </c>
      <c r="J22" s="14" t="str">
        <f t="shared" si="0"/>
        <v>France</v>
      </c>
      <c r="K22" s="14" t="str">
        <f t="shared" si="1"/>
        <v>France</v>
      </c>
    </row>
    <row r="23" spans="1:11" ht="12.75">
      <c r="A23" s="10">
        <v>9</v>
      </c>
      <c r="B23" s="10" t="s">
        <v>11</v>
      </c>
      <c r="C23" s="10" t="s">
        <v>117</v>
      </c>
      <c r="D23" s="11" t="e">
        <f>VLOOKUP($B23,#REF!,2,FALSE)</f>
        <v>#REF!</v>
      </c>
      <c r="E23" s="22"/>
      <c r="F23" s="17" t="e">
        <f>VLOOKUP($B23,#REF!,10,FALSE)</f>
        <v>#REF!</v>
      </c>
      <c r="G23" s="17" t="e">
        <f>VLOOKUP($B23,#REF!,11,FALSE)</f>
        <v>#REF!</v>
      </c>
      <c r="H23" s="17"/>
      <c r="I23" s="17" t="e">
        <f>#REF!</f>
        <v>#REF!</v>
      </c>
      <c r="J23" s="14" t="str">
        <f t="shared" si="0"/>
        <v>Germany</v>
      </c>
      <c r="K23" s="14" t="str">
        <f t="shared" si="1"/>
        <v>Allemagne</v>
      </c>
    </row>
    <row r="24" spans="1:11" ht="12.75">
      <c r="A24" s="10">
        <v>29</v>
      </c>
      <c r="B24" s="10" t="s">
        <v>31</v>
      </c>
      <c r="C24" s="10" t="s">
        <v>135</v>
      </c>
      <c r="D24" s="11" t="e">
        <f>VLOOKUP($B24,#REF!,2,FALSE)</f>
        <v>#REF!</v>
      </c>
      <c r="E24" s="22"/>
      <c r="F24" s="17" t="e">
        <f>VLOOKUP($B24,#REF!,10,FALSE)</f>
        <v>#REF!</v>
      </c>
      <c r="G24" s="17" t="e">
        <f>VLOOKUP($B24,#REF!,11,FALSE)</f>
        <v>#REF!</v>
      </c>
      <c r="H24" s="17"/>
      <c r="I24" s="17" t="e">
        <f>#REF!</f>
        <v>#REF!</v>
      </c>
      <c r="J24" s="14" t="str">
        <f t="shared" si="0"/>
        <v>United Kingdom</v>
      </c>
      <c r="K24" s="14" t="str">
        <f t="shared" si="1"/>
        <v>Royaume-Uni</v>
      </c>
    </row>
    <row r="25" spans="1:11" ht="12.75">
      <c r="A25" s="10">
        <v>40</v>
      </c>
      <c r="B25" s="10" t="s">
        <v>103</v>
      </c>
      <c r="C25" s="10" t="s">
        <v>142</v>
      </c>
      <c r="D25" s="11" t="e">
        <f>VLOOKUP($B25,#REF!,2,FALSE)</f>
        <v>#REF!</v>
      </c>
      <c r="E25" s="22"/>
      <c r="F25" s="17" t="e">
        <f>VLOOKUP($B25,#REF!,10,FALSE)</f>
        <v>#REF!</v>
      </c>
      <c r="G25" s="17" t="e">
        <f>VLOOKUP($B25,#REF!,11,FALSE)</f>
        <v>#REF!</v>
      </c>
      <c r="H25" s="17"/>
      <c r="I25" s="17" t="e">
        <f>#REF!</f>
        <v>#REF!</v>
      </c>
      <c r="J25" s="14" t="str">
        <f t="shared" si="0"/>
        <v>Slovenia</v>
      </c>
      <c r="K25" s="14" t="str">
        <f t="shared" si="1"/>
        <v>Slovénie</v>
      </c>
    </row>
    <row r="26" spans="1:11" ht="12.75">
      <c r="A26" s="10">
        <v>14</v>
      </c>
      <c r="B26" s="10" t="s">
        <v>16</v>
      </c>
      <c r="C26" s="10" t="s">
        <v>122</v>
      </c>
      <c r="D26" s="11" t="e">
        <f>VLOOKUP($B26,#REF!,2,FALSE)</f>
        <v>#REF!</v>
      </c>
      <c r="E26" s="22">
        <v>1</v>
      </c>
      <c r="F26" s="17" t="e">
        <f>VLOOKUP($B26,#REF!,10,FALSE)</f>
        <v>#REF!</v>
      </c>
      <c r="G26" s="17" t="e">
        <f>VLOOKUP($B26,#REF!,11,FALSE)</f>
        <v>#REF!</v>
      </c>
      <c r="H26" s="17"/>
      <c r="I26" s="17" t="e">
        <f>#REF!</f>
        <v>#REF!</v>
      </c>
      <c r="J26" s="14" t="str">
        <f t="shared" si="0"/>
        <v>Italy1</v>
      </c>
      <c r="K26" s="14" t="str">
        <f t="shared" si="1"/>
        <v>Italie1</v>
      </c>
    </row>
    <row r="27" spans="1:11" ht="12.75">
      <c r="A27" s="10">
        <v>7</v>
      </c>
      <c r="B27" s="10" t="s">
        <v>9</v>
      </c>
      <c r="C27" s="10" t="s">
        <v>116</v>
      </c>
      <c r="D27" s="11" t="e">
        <f>VLOOKUP($B27,#REF!,2,FALSE)</f>
        <v>#REF!</v>
      </c>
      <c r="E27" s="22"/>
      <c r="F27" s="17" t="e">
        <f>VLOOKUP($B27,#REF!,10,FALSE)</f>
        <v>#REF!</v>
      </c>
      <c r="G27" s="17" t="e">
        <f>VLOOKUP($B27,#REF!,11,FALSE)</f>
        <v>#REF!</v>
      </c>
      <c r="H27" s="17"/>
      <c r="I27" s="17" t="e">
        <f>#REF!</f>
        <v>#REF!</v>
      </c>
      <c r="J27" s="14" t="str">
        <f t="shared" si="0"/>
        <v>Finland</v>
      </c>
      <c r="K27" s="14" t="str">
        <f t="shared" si="1"/>
        <v>Finlande</v>
      </c>
    </row>
    <row r="28" spans="1:11" ht="12.75">
      <c r="A28" s="10">
        <v>16</v>
      </c>
      <c r="B28" s="10" t="s">
        <v>18</v>
      </c>
      <c r="C28" s="10" t="s">
        <v>124</v>
      </c>
      <c r="D28" s="11" t="e">
        <f>VLOOKUP($B28,#REF!,2,FALSE)</f>
        <v>#REF!</v>
      </c>
      <c r="E28" s="22"/>
      <c r="F28" s="17" t="e">
        <f>VLOOKUP($B28,#REF!,10,FALSE)</f>
        <v>#REF!</v>
      </c>
      <c r="G28" s="17" t="e">
        <f>VLOOKUP($B28,#REF!,11,FALSE)</f>
        <v>#REF!</v>
      </c>
      <c r="H28" s="17"/>
      <c r="I28" s="17" t="e">
        <f>#REF!</f>
        <v>#REF!</v>
      </c>
      <c r="J28" s="14" t="str">
        <f t="shared" si="0"/>
        <v>Korea</v>
      </c>
      <c r="K28" s="14" t="str">
        <f t="shared" si="1"/>
        <v>Corée</v>
      </c>
    </row>
    <row r="29" spans="1:11" ht="12.75">
      <c r="A29" s="10">
        <v>23</v>
      </c>
      <c r="B29" s="10" t="s">
        <v>26</v>
      </c>
      <c r="C29" s="10" t="s">
        <v>26</v>
      </c>
      <c r="D29" s="11" t="e">
        <f>VLOOKUP($B29,#REF!,2,FALSE)</f>
        <v>#REF!</v>
      </c>
      <c r="E29" s="22">
        <v>1</v>
      </c>
      <c r="F29" s="17" t="e">
        <f>VLOOKUP($B29,#REF!,10,FALSE)</f>
        <v>#REF!</v>
      </c>
      <c r="G29" s="17" t="e">
        <f>VLOOKUP($B29,#REF!,11,FALSE)</f>
        <v>#REF!</v>
      </c>
      <c r="H29" s="17"/>
      <c r="I29" s="17" t="e">
        <f>#REF!</f>
        <v>#REF!</v>
      </c>
      <c r="J29" s="14" t="str">
        <f t="shared" si="0"/>
        <v>Portugal1</v>
      </c>
      <c r="K29" s="14" t="str">
        <f t="shared" si="1"/>
        <v>Portugal1</v>
      </c>
    </row>
    <row r="30" spans="1:11" ht="12.75">
      <c r="A30" s="10">
        <v>38</v>
      </c>
      <c r="B30" s="10" t="s">
        <v>35</v>
      </c>
      <c r="C30" s="10" t="s">
        <v>140</v>
      </c>
      <c r="D30" s="11" t="e">
        <f>VLOOKUP($B30,#REF!,2,FALSE)</f>
        <v>#REF!</v>
      </c>
      <c r="E30" s="22"/>
      <c r="F30" s="17" t="e">
        <f>VLOOKUP($B30,#REF!,10,FALSE)</f>
        <v>#REF!</v>
      </c>
      <c r="G30" s="17" t="e">
        <f>VLOOKUP($B30,#REF!,11,FALSE)</f>
        <v>#REF!</v>
      </c>
      <c r="H30" s="17"/>
      <c r="I30" s="17" t="e">
        <f>#REF!</f>
        <v>#REF!</v>
      </c>
      <c r="J30" s="14" t="str">
        <f t="shared" si="0"/>
        <v>Israel</v>
      </c>
      <c r="K30" s="14" t="str">
        <f t="shared" si="1"/>
        <v>Israël</v>
      </c>
    </row>
    <row r="31" spans="1:11" ht="12.75">
      <c r="A31" s="10">
        <v>5</v>
      </c>
      <c r="B31" s="10" t="s">
        <v>7</v>
      </c>
      <c r="C31" s="10" t="s">
        <v>114</v>
      </c>
      <c r="D31" s="11" t="e">
        <f>VLOOKUP($B31,#REF!,2,FALSE)</f>
        <v>#REF!</v>
      </c>
      <c r="E31" s="22"/>
      <c r="F31" s="17" t="e">
        <f>VLOOKUP($B31,#REF!,10,FALSE)</f>
        <v>#REF!</v>
      </c>
      <c r="G31" s="17" t="e">
        <f>VLOOKUP($B31,#REF!,11,FALSE)</f>
        <v>#REF!</v>
      </c>
      <c r="H31" s="17"/>
      <c r="I31" s="17" t="e">
        <f>#REF!</f>
        <v>#REF!</v>
      </c>
      <c r="J31" s="14" t="str">
        <f t="shared" si="0"/>
        <v>Czech Republic</v>
      </c>
      <c r="K31" s="14" t="str">
        <f t="shared" si="1"/>
        <v>Rép. tchèque</v>
      </c>
    </row>
    <row r="32" spans="1:11" ht="12.75">
      <c r="A32" s="10">
        <v>11</v>
      </c>
      <c r="B32" s="10" t="s">
        <v>13</v>
      </c>
      <c r="C32" s="10" t="s">
        <v>119</v>
      </c>
      <c r="D32" s="11" t="e">
        <f>VLOOKUP($B32,#REF!,2,FALSE)</f>
        <v>#REF!</v>
      </c>
      <c r="E32" s="22">
        <v>1</v>
      </c>
      <c r="F32" s="17" t="e">
        <f>VLOOKUP($B32,#REF!,10,FALSE)</f>
        <v>#REF!</v>
      </c>
      <c r="G32" s="17" t="e">
        <f>VLOOKUP($B32,#REF!,11,FALSE)</f>
        <v>#REF!</v>
      </c>
      <c r="H32" s="17"/>
      <c r="I32" s="17" t="e">
        <f>#REF!</f>
        <v>#REF!</v>
      </c>
      <c r="J32" s="14" t="str">
        <f t="shared" si="0"/>
        <v>Hungary1</v>
      </c>
      <c r="K32" s="14" t="str">
        <f t="shared" si="1"/>
        <v>Hongrie1</v>
      </c>
    </row>
    <row r="33" spans="1:11" ht="12.75">
      <c r="A33" s="10">
        <v>22</v>
      </c>
      <c r="B33" s="10" t="s">
        <v>25</v>
      </c>
      <c r="C33" s="10" t="s">
        <v>129</v>
      </c>
      <c r="D33" s="11" t="e">
        <f>VLOOKUP($B33,#REF!,2,FALSE)</f>
        <v>#REF!</v>
      </c>
      <c r="E33" s="22">
        <v>1</v>
      </c>
      <c r="F33" s="17" t="e">
        <f>VLOOKUP($B33,#REF!,10,FALSE)</f>
        <v>#REF!</v>
      </c>
      <c r="G33" s="17" t="e">
        <f>VLOOKUP($B33,#REF!,11,FALSE)</f>
        <v>#REF!</v>
      </c>
      <c r="H33" s="17"/>
      <c r="I33" s="17" t="e">
        <f>#REF!</f>
        <v>#REF!</v>
      </c>
      <c r="J33" s="14" t="str">
        <f t="shared" si="0"/>
        <v>Poland1</v>
      </c>
      <c r="K33" s="14" t="str">
        <f t="shared" si="1"/>
        <v>Pologne1</v>
      </c>
    </row>
    <row r="34" spans="1:11" ht="12.75">
      <c r="A34" s="10">
        <v>24</v>
      </c>
      <c r="B34" s="10" t="s">
        <v>69</v>
      </c>
      <c r="C34" s="10" t="s">
        <v>130</v>
      </c>
      <c r="D34" s="11" t="e">
        <f>VLOOKUP($B34,#REF!,2,FALSE)</f>
        <v>#REF!</v>
      </c>
      <c r="E34" s="22"/>
      <c r="F34" s="17" t="e">
        <f>VLOOKUP($B34,#REF!,10,FALSE)</f>
        <v>#REF!</v>
      </c>
      <c r="G34" s="17" t="e">
        <f>VLOOKUP($B34,#REF!,11,FALSE)</f>
        <v>#REF!</v>
      </c>
      <c r="H34" s="17"/>
      <c r="I34" s="17" t="e">
        <f>#REF!</f>
        <v>#REF!</v>
      </c>
      <c r="J34" s="14" t="str">
        <f t="shared" si="0"/>
        <v>Slovak Republic</v>
      </c>
      <c r="K34" s="14" t="str">
        <f t="shared" si="1"/>
        <v>Rép. slovaque</v>
      </c>
    </row>
    <row r="35" spans="1:11" ht="12.75">
      <c r="A35" s="10">
        <v>36</v>
      </c>
      <c r="B35" s="10" t="s">
        <v>34</v>
      </c>
      <c r="C35" s="10" t="s">
        <v>138</v>
      </c>
      <c r="D35" s="11" t="e">
        <f>VLOOKUP($B35,#REF!,2,FALSE)</f>
        <v>#REF!</v>
      </c>
      <c r="E35" s="22"/>
      <c r="F35" s="17" t="e">
        <f>VLOOKUP($B35,#REF!,10,FALSE)</f>
        <v>#REF!</v>
      </c>
      <c r="G35" s="17" t="e">
        <f>VLOOKUP($B35,#REF!,11,FALSE)</f>
        <v>#REF!</v>
      </c>
      <c r="H35" s="17"/>
      <c r="I35" s="17" t="e">
        <f>#REF!</f>
        <v>#REF!</v>
      </c>
      <c r="J35" s="14" t="str">
        <f>CONCATENATE($B35,$E35)</f>
        <v>Chile</v>
      </c>
      <c r="K35" s="14" t="str">
        <f>CONCATENATE($C35,$E35)</f>
        <v>Chili</v>
      </c>
    </row>
    <row r="36" spans="1:11" ht="12.75">
      <c r="A36" s="10">
        <v>18</v>
      </c>
      <c r="B36" s="10" t="s">
        <v>20</v>
      </c>
      <c r="C36" s="10" t="s">
        <v>125</v>
      </c>
      <c r="D36" s="11" t="e">
        <f>VLOOKUP($B36,#REF!,2,FALSE)</f>
        <v>#REF!</v>
      </c>
      <c r="E36" s="22"/>
      <c r="F36" s="17" t="e">
        <f>VLOOKUP($B36,#REF!,10,FALSE)</f>
        <v>#REF!</v>
      </c>
      <c r="G36" s="17" t="e">
        <f>VLOOKUP($B36,#REF!,11,FALSE)</f>
        <v>#REF!</v>
      </c>
      <c r="H36" s="17"/>
      <c r="I36" s="17" t="e">
        <f>#REF!</f>
        <v>#REF!</v>
      </c>
      <c r="J36" s="14" t="str">
        <f t="shared" si="0"/>
        <v>Mexico</v>
      </c>
      <c r="K36" s="14" t="str">
        <f t="shared" si="1"/>
        <v>Mexique</v>
      </c>
    </row>
    <row r="37" spans="1:11" ht="12.75">
      <c r="A37" s="10">
        <v>35</v>
      </c>
      <c r="B37" s="10" t="s">
        <v>33</v>
      </c>
      <c r="C37" s="10" t="s">
        <v>137</v>
      </c>
      <c r="D37" s="11" t="e">
        <f>VLOOKUP($B37,#REF!,2,FALSE)</f>
        <v>#REF!</v>
      </c>
      <c r="E37" s="22">
        <v>1</v>
      </c>
      <c r="F37" s="17" t="e">
        <f>VLOOKUP($B37,#REF!,10,FALSE)</f>
        <v>#REF!</v>
      </c>
      <c r="G37" s="17" t="e">
        <f>VLOOKUP($B37,#REF!,11,FALSE)</f>
        <v>#REF!</v>
      </c>
      <c r="H37" s="17"/>
      <c r="I37" s="17" t="e">
        <f>#REF!</f>
        <v>#REF!</v>
      </c>
      <c r="J37" s="14" t="str">
        <f t="shared" si="0"/>
        <v>Brazil1</v>
      </c>
      <c r="K37" s="14" t="str">
        <f t="shared" si="1"/>
        <v>Brésil1</v>
      </c>
    </row>
    <row r="38" spans="1:11" ht="12.75">
      <c r="A38" s="10"/>
      <c r="B38" s="10"/>
      <c r="C38" s="10"/>
      <c r="D38" s="11"/>
      <c r="E38" s="22"/>
      <c r="F38" s="17"/>
      <c r="G38" s="17"/>
      <c r="H38" s="17"/>
      <c r="I38" s="17" t="e">
        <f>#REF!</f>
        <v>#REF!</v>
      </c>
      <c r="J38" s="14"/>
      <c r="K38" s="14"/>
    </row>
    <row r="39" spans="1:11" ht="12.75">
      <c r="A39" s="10">
        <v>27</v>
      </c>
      <c r="B39" s="10" t="s">
        <v>29</v>
      </c>
      <c r="C39" s="10" t="s">
        <v>133</v>
      </c>
      <c r="D39" s="11" t="e">
        <f>VLOOKUP($B39,#REF!,2,FALSE)</f>
        <v>#REF!</v>
      </c>
      <c r="E39" s="22">
        <v>1</v>
      </c>
      <c r="F39" s="17" t="e">
        <f>VLOOKUP($B39,#REF!,10,FALSE)</f>
        <v>#REF!</v>
      </c>
      <c r="G39" s="17" t="e">
        <f>VLOOKUP($B39,#REF!,11,FALSE)</f>
        <v>#REF!</v>
      </c>
      <c r="H39" s="17" t="e">
        <f>VLOOKUP($B39,#REF!,12,FALSE)</f>
        <v>#REF!</v>
      </c>
      <c r="I39" s="17" t="e">
        <f>#REF!</f>
        <v>#REF!</v>
      </c>
      <c r="J39" s="14" t="str">
        <f aca="true" t="shared" si="2" ref="J39:J51">CONCATENATE($B39,$E39)</f>
        <v>Switzerland1</v>
      </c>
      <c r="K39" s="14" t="str">
        <f aca="true" t="shared" si="3" ref="K39:K51">CONCATENATE($C39,$E39)</f>
        <v>Suisse1</v>
      </c>
    </row>
    <row r="40" spans="1:11" ht="12.75">
      <c r="A40" s="10">
        <v>21</v>
      </c>
      <c r="B40" s="10" t="s">
        <v>23</v>
      </c>
      <c r="C40" s="10" t="s">
        <v>128</v>
      </c>
      <c r="D40" s="11" t="e">
        <f>VLOOKUP($B40,#REF!,2,FALSE)</f>
        <v>#REF!</v>
      </c>
      <c r="E40" s="22"/>
      <c r="F40" s="17" t="e">
        <f>VLOOKUP($B40,#REF!,10,FALSE)</f>
        <v>#REF!</v>
      </c>
      <c r="G40" s="17" t="e">
        <f>VLOOKUP($B40,#REF!,11,FALSE)</f>
        <v>#REF!</v>
      </c>
      <c r="H40" s="17" t="e">
        <f>VLOOKUP($B40,#REF!,12,FALSE)</f>
        <v>#REF!</v>
      </c>
      <c r="I40" s="17" t="e">
        <f>#REF!</f>
        <v>#REF!</v>
      </c>
      <c r="J40" s="14" t="str">
        <f t="shared" si="2"/>
        <v>Norway</v>
      </c>
      <c r="K40" s="14" t="str">
        <f t="shared" si="3"/>
        <v>Norvège</v>
      </c>
    </row>
    <row r="41" spans="1:11" ht="12.75">
      <c r="A41" s="10">
        <v>6</v>
      </c>
      <c r="B41" s="10" t="s">
        <v>8</v>
      </c>
      <c r="C41" s="10" t="s">
        <v>115</v>
      </c>
      <c r="D41" s="11" t="e">
        <f>VLOOKUP($B41,#REF!,2,FALSE)</f>
        <v>#REF!</v>
      </c>
      <c r="E41" s="22"/>
      <c r="F41" s="17" t="e">
        <f>VLOOKUP($B41,#REF!,10,FALSE)</f>
        <v>#REF!</v>
      </c>
      <c r="G41" s="17" t="e">
        <f>VLOOKUP($B41,#REF!,11,FALSE)</f>
        <v>#REF!</v>
      </c>
      <c r="H41" s="17" t="e">
        <f>VLOOKUP($B41,#REF!,12,FALSE)</f>
        <v>#REF!</v>
      </c>
      <c r="I41" s="17" t="e">
        <f>#REF!</f>
        <v>#REF!</v>
      </c>
      <c r="J41" s="14" t="str">
        <f t="shared" si="2"/>
        <v>Denmark</v>
      </c>
      <c r="K41" s="14" t="str">
        <f t="shared" si="3"/>
        <v>Danemark</v>
      </c>
    </row>
    <row r="42" spans="1:11" ht="12.75">
      <c r="A42" s="10">
        <v>15</v>
      </c>
      <c r="B42" s="10" t="s">
        <v>17</v>
      </c>
      <c r="C42" s="10" t="s">
        <v>123</v>
      </c>
      <c r="D42" s="11" t="e">
        <f>VLOOKUP($B42,#REF!,2,FALSE)</f>
        <v>#REF!</v>
      </c>
      <c r="E42" s="22"/>
      <c r="F42" s="17" t="e">
        <f>VLOOKUP($B42,#REF!,10,FALSE)</f>
        <v>#REF!</v>
      </c>
      <c r="G42" s="17" t="e">
        <f>VLOOKUP($B42,#REF!,11,FALSE)</f>
        <v>#REF!</v>
      </c>
      <c r="H42" s="17" t="e">
        <f>VLOOKUP($B42,#REF!,12,FALSE)</f>
        <v>#REF!</v>
      </c>
      <c r="I42" s="17" t="e">
        <f>#REF!</f>
        <v>#REF!</v>
      </c>
      <c r="J42" s="14" t="str">
        <f t="shared" si="2"/>
        <v>Japan</v>
      </c>
      <c r="K42" s="14" t="str">
        <f t="shared" si="3"/>
        <v>Japon</v>
      </c>
    </row>
    <row r="43" spans="1:11" ht="12.75">
      <c r="A43" s="10">
        <v>12</v>
      </c>
      <c r="B43" s="10" t="s">
        <v>14</v>
      </c>
      <c r="C43" s="10" t="s">
        <v>120</v>
      </c>
      <c r="D43" s="11" t="e">
        <f>VLOOKUP($B43,#REF!,2,FALSE)</f>
        <v>#REF!</v>
      </c>
      <c r="E43" s="22"/>
      <c r="F43" s="17" t="e">
        <f>VLOOKUP($B43,#REF!,10,FALSE)</f>
        <v>#REF!</v>
      </c>
      <c r="G43" s="17" t="e">
        <f>VLOOKUP($B43,#REF!,11,FALSE)</f>
        <v>#REF!</v>
      </c>
      <c r="H43" s="17" t="e">
        <f>VLOOKUP($B43,#REF!,12,FALSE)</f>
        <v>#REF!</v>
      </c>
      <c r="I43" s="17" t="e">
        <f>#REF!</f>
        <v>#REF!</v>
      </c>
      <c r="J43" s="14" t="str">
        <f t="shared" si="2"/>
        <v>Iceland</v>
      </c>
      <c r="K43" s="14" t="str">
        <f t="shared" si="3"/>
        <v>Islande</v>
      </c>
    </row>
    <row r="44" spans="1:11" ht="12.75">
      <c r="A44" s="10">
        <v>20</v>
      </c>
      <c r="B44" s="10" t="s">
        <v>22</v>
      </c>
      <c r="C44" s="10" t="s">
        <v>127</v>
      </c>
      <c r="D44" s="11" t="e">
        <f>VLOOKUP($B44,#REF!,2,FALSE)</f>
        <v>#REF!</v>
      </c>
      <c r="E44" s="22"/>
      <c r="F44" s="17" t="e">
        <f>VLOOKUP($B44,#REF!,10,FALSE)</f>
        <v>#REF!</v>
      </c>
      <c r="G44" s="17" t="e">
        <f>VLOOKUP($B44,#REF!,11,FALSE)</f>
        <v>#REF!</v>
      </c>
      <c r="H44" s="17" t="e">
        <f>VLOOKUP($B44,#REF!,12,FALSE)</f>
        <v>#REF!</v>
      </c>
      <c r="I44" s="17" t="e">
        <f>#REF!</f>
        <v>#REF!</v>
      </c>
      <c r="J44" s="14" t="str">
        <f t="shared" si="2"/>
        <v>New Zealand</v>
      </c>
      <c r="K44" s="14" t="str">
        <f t="shared" si="3"/>
        <v>Nouvelle-Zélande</v>
      </c>
    </row>
    <row r="45" spans="1:11" ht="12.75">
      <c r="A45" s="10">
        <v>39</v>
      </c>
      <c r="B45" s="10" t="s">
        <v>36</v>
      </c>
      <c r="C45" s="10" t="s">
        <v>141</v>
      </c>
      <c r="D45" s="11" t="e">
        <f>VLOOKUP($B45,#REF!,2,FALSE)</f>
        <v>#REF!</v>
      </c>
      <c r="E45" s="22">
        <v>1</v>
      </c>
      <c r="F45" s="17" t="e">
        <f>VLOOKUP($B45,#REF!,10,FALSE)</f>
        <v>#REF!</v>
      </c>
      <c r="G45" s="17" t="e">
        <f>VLOOKUP($B45,#REF!,11,FALSE)</f>
        <v>#REF!</v>
      </c>
      <c r="H45" s="17" t="e">
        <f>VLOOKUP($B45,#REF!,12,FALSE)</f>
        <v>#REF!</v>
      </c>
      <c r="I45" s="17" t="e">
        <f>#REF!</f>
        <v>#REF!</v>
      </c>
      <c r="J45" s="14" t="str">
        <f t="shared" si="2"/>
        <v>Russian Federation1</v>
      </c>
      <c r="K45" s="14" t="str">
        <f t="shared" si="3"/>
        <v>Fédération de Russie1</v>
      </c>
    </row>
    <row r="46" spans="1:11" ht="12.75">
      <c r="A46" s="10">
        <v>37</v>
      </c>
      <c r="B46" s="10" t="s">
        <v>102</v>
      </c>
      <c r="C46" s="10" t="s">
        <v>139</v>
      </c>
      <c r="D46" s="11" t="e">
        <f>VLOOKUP($B46,#REF!,2,FALSE)</f>
        <v>#REF!</v>
      </c>
      <c r="E46" s="22"/>
      <c r="F46" s="17" t="e">
        <f>VLOOKUP($B46,#REF!,10,FALSE)</f>
        <v>#REF!</v>
      </c>
      <c r="G46" s="17" t="e">
        <f>VLOOKUP($B46,#REF!,11,FALSE)</f>
        <v>#REF!</v>
      </c>
      <c r="H46" s="17" t="e">
        <f>VLOOKUP($B46,#REF!,12,FALSE)</f>
        <v>#REF!</v>
      </c>
      <c r="I46" s="17" t="e">
        <f>#REF!</f>
        <v>#REF!</v>
      </c>
      <c r="J46" s="14" t="str">
        <f t="shared" si="2"/>
        <v>Estonia</v>
      </c>
      <c r="K46" s="14" t="str">
        <f t="shared" si="3"/>
        <v>Estonie</v>
      </c>
    </row>
    <row r="48" spans="1:11" ht="12.75">
      <c r="A48" s="10">
        <v>28</v>
      </c>
      <c r="B48" s="10" t="s">
        <v>30</v>
      </c>
      <c r="C48" s="10" t="s">
        <v>134</v>
      </c>
      <c r="D48" s="11" t="e">
        <f>VLOOKUP($B48,#REF!,2,FALSE)</f>
        <v>#REF!</v>
      </c>
      <c r="E48" s="22">
        <v>1</v>
      </c>
      <c r="F48" s="17" t="e">
        <f>VLOOKUP($B48,#REF!,10,FALSE)</f>
        <v>#REF!</v>
      </c>
      <c r="G48" s="17" t="e">
        <f>VLOOKUP($B48,#REF!,11,FALSE)</f>
        <v>#REF!</v>
      </c>
      <c r="H48" s="17" t="e">
        <f>VLOOKUP($B48,#REF!,12,FALSE)</f>
        <v>#REF!</v>
      </c>
      <c r="I48" s="17" t="e">
        <f>#REF!</f>
        <v>#REF!</v>
      </c>
      <c r="J48" s="14" t="str">
        <f t="shared" si="2"/>
        <v>Turkey1</v>
      </c>
      <c r="K48" s="14" t="str">
        <f t="shared" si="3"/>
        <v>Turquie1</v>
      </c>
    </row>
    <row r="49" spans="1:11" ht="12.75">
      <c r="A49" s="10">
        <v>10</v>
      </c>
      <c r="B49" s="10" t="s">
        <v>12</v>
      </c>
      <c r="C49" s="10" t="s">
        <v>118</v>
      </c>
      <c r="D49" s="11" t="e">
        <f>VLOOKUP($B49,#REF!,2,FALSE)</f>
        <v>#REF!</v>
      </c>
      <c r="E49" s="22"/>
      <c r="F49" s="17" t="e">
        <f>VLOOKUP($B49,#REF!,10,FALSE)</f>
        <v>#REF!</v>
      </c>
      <c r="G49" s="17" t="e">
        <f>VLOOKUP($B49,#REF!,11,FALSE)</f>
        <v>#REF!</v>
      </c>
      <c r="H49" s="17" t="e">
        <f>VLOOKUP($B49,#REF!,12,FALSE)</f>
        <v>#REF!</v>
      </c>
      <c r="I49" s="17" t="e">
        <f>#REF!</f>
        <v>#REF!</v>
      </c>
      <c r="J49" s="14" t="str">
        <f t="shared" si="2"/>
        <v>Greece</v>
      </c>
      <c r="K49" s="14" t="str">
        <f t="shared" si="3"/>
        <v>Grèce</v>
      </c>
    </row>
    <row r="50" spans="1:11" ht="12.75">
      <c r="A50" s="10">
        <v>4</v>
      </c>
      <c r="B50" s="10" t="s">
        <v>6</v>
      </c>
      <c r="C50" s="10" t="s">
        <v>6</v>
      </c>
      <c r="D50" s="11" t="e">
        <f>VLOOKUP($B50,#REF!,2,FALSE)</f>
        <v>#REF!</v>
      </c>
      <c r="E50" s="22">
        <v>1</v>
      </c>
      <c r="F50" s="17" t="e">
        <f>VLOOKUP($B50,#REF!,10,FALSE)</f>
        <v>#REF!</v>
      </c>
      <c r="G50" s="17" t="e">
        <f>VLOOKUP($B50,#REF!,11,FALSE)</f>
        <v>#REF!</v>
      </c>
      <c r="H50" s="17" t="e">
        <f>VLOOKUP($B50,#REF!,12,FALSE)</f>
        <v>#REF!</v>
      </c>
      <c r="I50" s="17" t="e">
        <f>#REF!</f>
        <v>#REF!</v>
      </c>
      <c r="J50" s="14" t="str">
        <f t="shared" si="2"/>
        <v>Canada1</v>
      </c>
      <c r="K50" s="14" t="str">
        <f t="shared" si="3"/>
        <v>Canada1</v>
      </c>
    </row>
    <row r="51" spans="1:11" ht="12.75">
      <c r="A51" s="10">
        <v>17</v>
      </c>
      <c r="B51" s="10" t="s">
        <v>19</v>
      </c>
      <c r="C51" s="10" t="s">
        <v>19</v>
      </c>
      <c r="D51" s="11" t="e">
        <f>VLOOKUP($B51,#REF!,2,FALSE)</f>
        <v>#REF!</v>
      </c>
      <c r="E51" s="22">
        <v>1</v>
      </c>
      <c r="F51" s="17" t="e">
        <f>VLOOKUP($B51,#REF!,10,FALSE)</f>
        <v>#REF!</v>
      </c>
      <c r="G51" s="17" t="e">
        <f>VLOOKUP($B51,#REF!,11,FALSE)</f>
        <v>#REF!</v>
      </c>
      <c r="H51" s="17" t="e">
        <f>VLOOKUP($B51,#REF!,12,FALSE)</f>
        <v>#REF!</v>
      </c>
      <c r="I51" s="17" t="e">
        <f>#REF!</f>
        <v>#REF!</v>
      </c>
      <c r="J51" s="14" t="str">
        <f t="shared" si="2"/>
        <v>Luxembourg1</v>
      </c>
      <c r="K51" s="14" t="str">
        <f t="shared" si="3"/>
        <v>Luxembourg1</v>
      </c>
    </row>
    <row r="53" ht="12.75">
      <c r="A53" s="4" t="s">
        <v>163</v>
      </c>
    </row>
    <row r="54" spans="1:11" ht="101.25" customHeight="1">
      <c r="A54" s="213" t="e">
        <f>#REF!</f>
        <v>#REF!</v>
      </c>
      <c r="B54" s="213"/>
      <c r="C54" s="213"/>
      <c r="D54" s="213"/>
      <c r="E54" s="213"/>
      <c r="F54" s="213"/>
      <c r="G54" s="213"/>
      <c r="H54" s="213"/>
      <c r="I54" s="213"/>
      <c r="J54" s="213"/>
      <c r="K54" s="213"/>
    </row>
  </sheetData>
  <sheetProtection/>
  <mergeCells count="11">
    <mergeCell ref="A54:K54"/>
    <mergeCell ref="A5:K5"/>
    <mergeCell ref="M5:U5"/>
    <mergeCell ref="A9:K9"/>
    <mergeCell ref="A4:K4"/>
    <mergeCell ref="M4:U4"/>
    <mergeCell ref="M9:U9"/>
    <mergeCell ref="F12:H12"/>
    <mergeCell ref="F10:H10"/>
    <mergeCell ref="A7:K7"/>
    <mergeCell ref="M7:U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6"/>
  <dimension ref="A1:AC52"/>
  <sheetViews>
    <sheetView zoomScalePageLayoutView="0" workbookViewId="0" topLeftCell="A1">
      <selection activeCell="A5" sqref="A5"/>
    </sheetView>
  </sheetViews>
  <sheetFormatPr defaultColWidth="9.140625" defaultRowHeight="12.75"/>
  <cols>
    <col min="1" max="1" width="4.8515625" style="0" customWidth="1"/>
    <col min="5" max="5" width="6.421875" style="0" customWidth="1"/>
    <col min="6" max="6" width="7.57421875" style="0" customWidth="1"/>
    <col min="7" max="7" width="6.57421875" style="0" customWidth="1"/>
    <col min="8" max="8" width="11.28125" style="0" customWidth="1"/>
    <col min="9" max="9" width="9.57421875" style="0" customWidth="1"/>
    <col min="10" max="10" width="8.57421875" style="0" customWidth="1"/>
    <col min="11" max="11" width="8.140625" style="0" customWidth="1"/>
    <col min="12" max="12" width="7.8515625" style="0" customWidth="1"/>
    <col min="13" max="13" width="9.57421875" style="0" customWidth="1"/>
    <col min="14" max="14" width="12.421875" style="0" customWidth="1"/>
    <col min="15" max="17" width="9.57421875" style="0" customWidth="1"/>
    <col min="18" max="18" width="12.28125" style="0" customWidth="1"/>
    <col min="19" max="19" width="11.8515625" style="0" customWidth="1"/>
  </cols>
  <sheetData>
    <row r="1" ht="12.75">
      <c r="A1" s="113" t="s">
        <v>194</v>
      </c>
    </row>
    <row r="2" spans="1:2" ht="12.75">
      <c r="A2" s="115" t="s">
        <v>195</v>
      </c>
      <c r="B2" t="s">
        <v>158</v>
      </c>
    </row>
    <row r="3" ht="12.75">
      <c r="A3" s="115" t="s">
        <v>196</v>
      </c>
    </row>
    <row r="4" spans="1:29" ht="25.5" customHeight="1">
      <c r="A4" s="189" t="s">
        <v>174</v>
      </c>
      <c r="B4" s="190"/>
      <c r="C4" s="190"/>
      <c r="D4" s="190"/>
      <c r="E4" s="190"/>
      <c r="F4" s="190"/>
      <c r="G4" s="190"/>
      <c r="H4" s="190"/>
      <c r="I4" s="190"/>
      <c r="J4" s="190"/>
      <c r="K4" s="190"/>
      <c r="L4" s="190"/>
      <c r="M4" s="190"/>
      <c r="N4" s="190"/>
      <c r="O4" s="190"/>
      <c r="P4" s="190"/>
      <c r="Q4" s="190"/>
      <c r="R4" s="190"/>
      <c r="S4" s="190"/>
      <c r="U4" s="214"/>
      <c r="V4" s="215"/>
      <c r="W4" s="215"/>
      <c r="X4" s="215"/>
      <c r="Y4" s="215"/>
      <c r="Z4" s="215"/>
      <c r="AA4" s="215"/>
      <c r="AB4" s="215"/>
      <c r="AC4" s="215"/>
    </row>
    <row r="5" spans="1:29" ht="12.75">
      <c r="A5" s="26" t="s">
        <v>147</v>
      </c>
      <c r="U5" s="101"/>
      <c r="V5" s="99"/>
      <c r="W5" s="99"/>
      <c r="X5" s="99"/>
      <c r="Y5" s="99"/>
      <c r="Z5" s="99"/>
      <c r="AA5" s="99"/>
      <c r="AB5" s="99"/>
      <c r="AC5" s="99"/>
    </row>
    <row r="6" spans="21:29" ht="12.75">
      <c r="U6" s="99"/>
      <c r="V6" s="99"/>
      <c r="W6" s="99"/>
      <c r="X6" s="99"/>
      <c r="Y6" s="99"/>
      <c r="Z6" s="99"/>
      <c r="AA6" s="99"/>
      <c r="AB6" s="99"/>
      <c r="AC6" s="99"/>
    </row>
    <row r="7" spans="1:29" ht="61.5" customHeight="1">
      <c r="A7" s="190" t="s">
        <v>189</v>
      </c>
      <c r="B7" s="190"/>
      <c r="C7" s="190"/>
      <c r="D7" s="190"/>
      <c r="E7" s="190"/>
      <c r="F7" s="190"/>
      <c r="G7" s="190"/>
      <c r="H7" s="190"/>
      <c r="I7" s="190"/>
      <c r="J7" s="190"/>
      <c r="K7" s="190"/>
      <c r="L7" s="190"/>
      <c r="M7" s="190"/>
      <c r="N7" s="190"/>
      <c r="O7" s="190"/>
      <c r="P7" s="190"/>
      <c r="Q7" s="190"/>
      <c r="R7" s="190"/>
      <c r="S7" s="190"/>
      <c r="U7" s="215"/>
      <c r="V7" s="216"/>
      <c r="W7" s="216"/>
      <c r="X7" s="216"/>
      <c r="Y7" s="216"/>
      <c r="Z7" s="216"/>
      <c r="AA7" s="216"/>
      <c r="AB7" s="216"/>
      <c r="AC7" s="216"/>
    </row>
    <row r="8" spans="6:19" ht="15" customHeight="1">
      <c r="F8" s="219"/>
      <c r="G8" s="219"/>
      <c r="H8" s="219"/>
      <c r="I8" s="219"/>
      <c r="J8" s="219"/>
      <c r="K8" s="219"/>
      <c r="L8" s="219"/>
      <c r="M8" s="219"/>
      <c r="N8" s="220"/>
      <c r="O8" s="220"/>
      <c r="P8" s="219"/>
      <c r="Q8" s="219"/>
      <c r="R8" s="219"/>
      <c r="S8" s="219"/>
    </row>
    <row r="9" spans="6:19" ht="37.5" customHeight="1">
      <c r="F9" s="2"/>
      <c r="G9" s="2"/>
      <c r="H9" s="2"/>
      <c r="I9" s="2"/>
      <c r="J9" s="102"/>
      <c r="K9" s="102"/>
      <c r="L9" s="102"/>
      <c r="M9" s="2"/>
      <c r="N9" s="2"/>
      <c r="O9" s="2"/>
      <c r="P9" s="2"/>
      <c r="Q9" s="2"/>
      <c r="R9" s="2"/>
      <c r="S9" s="2"/>
    </row>
    <row r="10" spans="5:21" ht="12.75">
      <c r="E10" s="24"/>
      <c r="F10" s="217" t="s">
        <v>37</v>
      </c>
      <c r="G10" s="217"/>
      <c r="H10" s="217"/>
      <c r="I10" s="217"/>
      <c r="J10" s="217" t="s">
        <v>38</v>
      </c>
      <c r="K10" s="217"/>
      <c r="L10" s="217"/>
      <c r="M10" s="217"/>
      <c r="N10" s="218"/>
      <c r="O10" s="218"/>
      <c r="P10" s="217" t="s">
        <v>39</v>
      </c>
      <c r="Q10" s="217"/>
      <c r="R10" s="217"/>
      <c r="S10" s="217"/>
      <c r="T10" s="25"/>
      <c r="U10" s="25"/>
    </row>
    <row r="11" spans="1:19" ht="45">
      <c r="A11" s="6" t="s">
        <v>109</v>
      </c>
      <c r="B11" s="6" t="s">
        <v>2</v>
      </c>
      <c r="C11" s="6" t="s">
        <v>110</v>
      </c>
      <c r="D11" s="7" t="s">
        <v>144</v>
      </c>
      <c r="E11" s="12" t="s">
        <v>143</v>
      </c>
      <c r="F11" s="15" t="s">
        <v>37</v>
      </c>
      <c r="G11" s="20" t="s">
        <v>99</v>
      </c>
      <c r="H11" s="18" t="s">
        <v>145</v>
      </c>
      <c r="I11" s="18" t="s">
        <v>146</v>
      </c>
      <c r="J11" s="12" t="s">
        <v>38</v>
      </c>
      <c r="K11" s="12" t="s">
        <v>80</v>
      </c>
      <c r="L11" s="12" t="s">
        <v>81</v>
      </c>
      <c r="M11" s="20" t="s">
        <v>99</v>
      </c>
      <c r="N11" s="18" t="s">
        <v>145</v>
      </c>
      <c r="O11" s="18" t="s">
        <v>146</v>
      </c>
      <c r="P11" s="12" t="s">
        <v>39</v>
      </c>
      <c r="Q11" s="20" t="s">
        <v>99</v>
      </c>
      <c r="R11" s="18" t="s">
        <v>145</v>
      </c>
      <c r="S11" s="18" t="s">
        <v>146</v>
      </c>
    </row>
    <row r="12" spans="1:19" ht="12.75">
      <c r="A12" s="8">
        <v>17</v>
      </c>
      <c r="B12" s="8" t="s">
        <v>19</v>
      </c>
      <c r="C12" s="8" t="s">
        <v>19</v>
      </c>
      <c r="D12" s="9" t="e">
        <f>VLOOKUP($B12,'T_B1.1a'!$B$10:$N$52,2,FALSE)</f>
        <v>#N/A</v>
      </c>
      <c r="E12" s="21">
        <v>1</v>
      </c>
      <c r="F12" s="16" t="e">
        <f>VLOOKUP($B12,'T_B1.1a'!$B$10:$N$52,4,FALSE)</f>
        <v>#N/A</v>
      </c>
      <c r="G12" s="16">
        <f>'T_B1.1a'!$E$41</f>
        <v>6741.379668093125</v>
      </c>
      <c r="H12" s="13" t="str">
        <f aca="true" t="shared" si="0" ref="H12:H45">CONCATENATE($B12,$E12)</f>
        <v>Luxembourg1</v>
      </c>
      <c r="I12" s="13" t="str">
        <f aca="true" t="shared" si="1" ref="I12:I45">CONCATENATE($C12,$E12)</f>
        <v>Luxembourg1</v>
      </c>
      <c r="J12" s="16" t="e">
        <f>VLOOKUP($B12,'T_B1.1a'!$B$10:$N$52,7,FALSE)</f>
        <v>#N/A</v>
      </c>
      <c r="K12" s="16" t="e">
        <f>VLOOKUP($B12,'T_B1.1a'!$B$10:$N$52,5,FALSE)</f>
        <v>#N/A</v>
      </c>
      <c r="L12" s="16" t="e">
        <f>VLOOKUP($B12,'T_B1.1a'!$B$10:$N$52,6,FALSE)</f>
        <v>#N/A</v>
      </c>
      <c r="M12" s="16">
        <f>'T_B1.1a'!$H$41</f>
        <v>8267.287201093926</v>
      </c>
      <c r="N12" s="13" t="str">
        <f aca="true" t="shared" si="2" ref="N12:N45">CONCATENATE($B12,$E12)</f>
        <v>Luxembourg1</v>
      </c>
      <c r="O12" s="13" t="str">
        <f aca="true" t="shared" si="3" ref="O12:O45">CONCATENATE($C12,$E12)</f>
        <v>Luxembourg1</v>
      </c>
      <c r="P12" s="16" t="e">
        <f>VLOOKUP($B12,'T_B1.1a'!$B$10:$N$52,11,FALSE)</f>
        <v>#N/A</v>
      </c>
      <c r="Q12" s="16">
        <f>'T_B1.1a'!$L$41</f>
        <v>12907.304705754188</v>
      </c>
      <c r="R12" s="13" t="str">
        <f aca="true" t="shared" si="4" ref="R12:R45">CONCATENATE($B12,$E12)</f>
        <v>Luxembourg1</v>
      </c>
      <c r="S12" s="13" t="str">
        <f aca="true" t="shared" si="5" ref="S12:S45">CONCATENATE($C12,$E12)</f>
        <v>Luxembourg1</v>
      </c>
    </row>
    <row r="13" spans="1:19" ht="12.75">
      <c r="A13" s="10">
        <v>30</v>
      </c>
      <c r="B13" s="10" t="s">
        <v>32</v>
      </c>
      <c r="C13" s="10" t="s">
        <v>136</v>
      </c>
      <c r="D13" s="11" t="e">
        <f>VLOOKUP($B13,'T_B1.1a'!$B$10:$N$52,2,FALSE)</f>
        <v>#N/A</v>
      </c>
      <c r="E13" s="22"/>
      <c r="F13" s="17" t="e">
        <f>VLOOKUP($B13,'T_B1.1a'!$B$10:$N$52,4,FALSE)</f>
        <v>#N/A</v>
      </c>
      <c r="G13" s="17">
        <f>'T_B1.1a'!$E$41</f>
        <v>6741.379668093125</v>
      </c>
      <c r="H13" s="14" t="str">
        <f t="shared" si="0"/>
        <v>United States</v>
      </c>
      <c r="I13" s="14" t="str">
        <f t="shared" si="1"/>
        <v>États-Unis</v>
      </c>
      <c r="J13" s="17" t="e">
        <f>VLOOKUP($B13,'T_B1.1a'!$B$10:$N$52,7,FALSE)</f>
        <v>#N/A</v>
      </c>
      <c r="K13" s="17" t="e">
        <f>VLOOKUP($B13,'T_B1.1a'!$B$10:$N$52,5,FALSE)</f>
        <v>#N/A</v>
      </c>
      <c r="L13" s="17" t="e">
        <f>VLOOKUP($B13,'T_B1.1a'!$B$10:$N$52,6,FALSE)</f>
        <v>#N/A</v>
      </c>
      <c r="M13" s="17">
        <f>'T_B1.1a'!$H$41</f>
        <v>8267.287201093926</v>
      </c>
      <c r="N13" s="14" t="str">
        <f t="shared" si="2"/>
        <v>United States</v>
      </c>
      <c r="O13" s="14" t="str">
        <f t="shared" si="3"/>
        <v>États-Unis</v>
      </c>
      <c r="P13" s="17" t="e">
        <f>VLOOKUP($B13,'T_B1.1a'!$B$10:$N$52,11,FALSE)</f>
        <v>#N/A</v>
      </c>
      <c r="Q13" s="17">
        <f>'T_B1.1a'!$L$41</f>
        <v>12907.304705754188</v>
      </c>
      <c r="R13" s="14" t="str">
        <f t="shared" si="4"/>
        <v>United States</v>
      </c>
      <c r="S13" s="14" t="str">
        <f t="shared" si="5"/>
        <v>États-Unis</v>
      </c>
    </row>
    <row r="14" spans="1:19" ht="12.75">
      <c r="A14" s="10">
        <v>21</v>
      </c>
      <c r="B14" s="10" t="s">
        <v>23</v>
      </c>
      <c r="C14" s="10" t="s">
        <v>128</v>
      </c>
      <c r="D14" s="11" t="e">
        <f>VLOOKUP($B14,'T_B1.1a'!$B$10:$N$52,2,FALSE)</f>
        <v>#N/A</v>
      </c>
      <c r="E14" s="22"/>
      <c r="F14" s="17" t="e">
        <f>VLOOKUP($B14,'T_B1.1a'!$B$10:$N$52,4,FALSE)</f>
        <v>#N/A</v>
      </c>
      <c r="G14" s="17">
        <f>'T_B1.1a'!$E$41</f>
        <v>6741.379668093125</v>
      </c>
      <c r="H14" s="14" t="str">
        <f t="shared" si="0"/>
        <v>Norway</v>
      </c>
      <c r="I14" s="14" t="str">
        <f t="shared" si="1"/>
        <v>Norvège</v>
      </c>
      <c r="J14" s="17" t="e">
        <f>VLOOKUP($B14,'T_B1.1a'!$B$10:$N$52,7,FALSE)</f>
        <v>#N/A</v>
      </c>
      <c r="K14" s="17" t="e">
        <f>VLOOKUP($B14,'T_B1.1a'!$B$10:$N$52,5,FALSE)</f>
        <v>#N/A</v>
      </c>
      <c r="L14" s="17" t="e">
        <f>VLOOKUP($B14,'T_B1.1a'!$B$10:$N$52,6,FALSE)</f>
        <v>#N/A</v>
      </c>
      <c r="M14" s="17">
        <f>'T_B1.1a'!$H$41</f>
        <v>8267.287201093926</v>
      </c>
      <c r="N14" s="14" t="str">
        <f t="shared" si="2"/>
        <v>Norway</v>
      </c>
      <c r="O14" s="14" t="str">
        <f t="shared" si="3"/>
        <v>Norvège</v>
      </c>
      <c r="P14" s="17" t="e">
        <f>VLOOKUP($B14,'T_B1.1a'!$B$10:$N$52,11,FALSE)</f>
        <v>#N/A</v>
      </c>
      <c r="Q14" s="17">
        <f>'T_B1.1a'!$L$41</f>
        <v>12907.304705754188</v>
      </c>
      <c r="R14" s="14" t="str">
        <f t="shared" si="4"/>
        <v>Norway</v>
      </c>
      <c r="S14" s="14" t="str">
        <f t="shared" si="5"/>
        <v>Norvège</v>
      </c>
    </row>
    <row r="15" spans="1:19" ht="12.75">
      <c r="A15" s="10">
        <v>12</v>
      </c>
      <c r="B15" s="10" t="s">
        <v>14</v>
      </c>
      <c r="C15" s="10" t="s">
        <v>120</v>
      </c>
      <c r="D15" s="11" t="e">
        <f>VLOOKUP($B15,'T_B1.1a'!$B$10:$N$52,2,FALSE)</f>
        <v>#N/A</v>
      </c>
      <c r="E15" s="22"/>
      <c r="F15" s="17" t="e">
        <f>VLOOKUP($B15,'T_B1.1a'!$B$10:$N$52,4,FALSE)</f>
        <v>#N/A</v>
      </c>
      <c r="G15" s="17">
        <f>'T_B1.1a'!$E$41</f>
        <v>6741.379668093125</v>
      </c>
      <c r="H15" s="14" t="str">
        <f t="shared" si="0"/>
        <v>Iceland</v>
      </c>
      <c r="I15" s="14" t="str">
        <f t="shared" si="1"/>
        <v>Islande</v>
      </c>
      <c r="J15" s="17" t="e">
        <f>VLOOKUP($B15,'T_B1.1a'!$B$10:$N$52,7,FALSE)</f>
        <v>#N/A</v>
      </c>
      <c r="K15" s="17" t="e">
        <f>VLOOKUP($B15,'T_B1.1a'!$B$10:$N$52,5,FALSE)</f>
        <v>#N/A</v>
      </c>
      <c r="L15" s="17" t="e">
        <f>VLOOKUP($B15,'T_B1.1a'!$B$10:$N$52,6,FALSE)</f>
        <v>#N/A</v>
      </c>
      <c r="M15" s="17">
        <f>'T_B1.1a'!$H$41</f>
        <v>8267.287201093926</v>
      </c>
      <c r="N15" s="14" t="str">
        <f t="shared" si="2"/>
        <v>Iceland</v>
      </c>
      <c r="O15" s="14" t="str">
        <f t="shared" si="3"/>
        <v>Islande</v>
      </c>
      <c r="P15" s="17" t="e">
        <f>VLOOKUP($B15,'T_B1.1a'!$B$10:$N$52,11,FALSE)</f>
        <v>#N/A</v>
      </c>
      <c r="Q15" s="17">
        <f>'T_B1.1a'!$L$41</f>
        <v>12907.304705754188</v>
      </c>
      <c r="R15" s="14" t="str">
        <f t="shared" si="4"/>
        <v>Iceland</v>
      </c>
      <c r="S15" s="14" t="str">
        <f t="shared" si="5"/>
        <v>Islande</v>
      </c>
    </row>
    <row r="16" spans="1:19" ht="12.75">
      <c r="A16" s="10">
        <v>27</v>
      </c>
      <c r="B16" s="10" t="s">
        <v>29</v>
      </c>
      <c r="C16" s="10" t="s">
        <v>133</v>
      </c>
      <c r="D16" s="11" t="e">
        <f>VLOOKUP($B16,'T_B1.1a'!$B$10:$N$52,2,FALSE)</f>
        <v>#N/A</v>
      </c>
      <c r="E16" s="22">
        <v>1</v>
      </c>
      <c r="F16" s="17" t="e">
        <f>VLOOKUP($B16,'T_B1.1a'!$B$10:$N$52,4,FALSE)</f>
        <v>#N/A</v>
      </c>
      <c r="G16" s="17">
        <f>'T_B1.1a'!$E$41</f>
        <v>6741.379668093125</v>
      </c>
      <c r="H16" s="14" t="str">
        <f t="shared" si="0"/>
        <v>Switzerland1</v>
      </c>
      <c r="I16" s="14" t="str">
        <f t="shared" si="1"/>
        <v>Suisse1</v>
      </c>
      <c r="J16" s="17" t="e">
        <f>VLOOKUP($B16,'T_B1.1a'!$B$10:$N$52,7,FALSE)</f>
        <v>#N/A</v>
      </c>
      <c r="K16" s="17" t="e">
        <f>VLOOKUP($B16,'T_B1.1a'!$B$10:$N$52,5,FALSE)</f>
        <v>#N/A</v>
      </c>
      <c r="L16" s="17" t="e">
        <f>VLOOKUP($B16,'T_B1.1a'!$B$10:$N$52,6,FALSE)</f>
        <v>#N/A</v>
      </c>
      <c r="M16" s="17">
        <f>'T_B1.1a'!$H$41</f>
        <v>8267.287201093926</v>
      </c>
      <c r="N16" s="14" t="str">
        <f t="shared" si="2"/>
        <v>Switzerland1</v>
      </c>
      <c r="O16" s="14" t="str">
        <f t="shared" si="3"/>
        <v>Suisse1</v>
      </c>
      <c r="P16" s="17" t="e">
        <f>VLOOKUP($B16,'T_B1.1a'!$B$10:$N$52,11,FALSE)</f>
        <v>#N/A</v>
      </c>
      <c r="Q16" s="17">
        <f>'T_B1.1a'!$L$41</f>
        <v>12907.304705754188</v>
      </c>
      <c r="R16" s="14" t="str">
        <f t="shared" si="4"/>
        <v>Switzerland1</v>
      </c>
      <c r="S16" s="14" t="str">
        <f t="shared" si="5"/>
        <v>Suisse1</v>
      </c>
    </row>
    <row r="17" spans="1:19" ht="12.75">
      <c r="A17" s="10">
        <v>6</v>
      </c>
      <c r="B17" s="10" t="s">
        <v>8</v>
      </c>
      <c r="C17" s="10" t="s">
        <v>115</v>
      </c>
      <c r="D17" s="11" t="e">
        <f>VLOOKUP($B17,'T_B1.1a'!$B$10:$N$52,2,FALSE)</f>
        <v>#N/A</v>
      </c>
      <c r="E17" s="22"/>
      <c r="F17" s="17" t="e">
        <f>VLOOKUP($B17,'T_B1.1a'!$B$10:$N$52,4,FALSE)</f>
        <v>#N/A</v>
      </c>
      <c r="G17" s="17">
        <f>'T_B1.1a'!$E$41</f>
        <v>6741.379668093125</v>
      </c>
      <c r="H17" s="14" t="str">
        <f t="shared" si="0"/>
        <v>Denmark</v>
      </c>
      <c r="I17" s="14" t="str">
        <f t="shared" si="1"/>
        <v>Danemark</v>
      </c>
      <c r="J17" s="17" t="e">
        <f>VLOOKUP($B17,'T_B1.1a'!$B$10:$N$52,7,FALSE)</f>
        <v>#N/A</v>
      </c>
      <c r="K17" s="17" t="e">
        <f>VLOOKUP($B17,'T_B1.1a'!$B$10:$N$52,5,FALSE)</f>
        <v>#N/A</v>
      </c>
      <c r="L17" s="17" t="e">
        <f>VLOOKUP($B17,'T_B1.1a'!$B$10:$N$52,6,FALSE)</f>
        <v>#N/A</v>
      </c>
      <c r="M17" s="17">
        <f>'T_B1.1a'!$H$41</f>
        <v>8267.287201093926</v>
      </c>
      <c r="N17" s="14" t="str">
        <f t="shared" si="2"/>
        <v>Denmark</v>
      </c>
      <c r="O17" s="14" t="str">
        <f t="shared" si="3"/>
        <v>Danemark</v>
      </c>
      <c r="P17" s="17" t="e">
        <f>VLOOKUP($B17,'T_B1.1a'!$B$10:$N$52,11,FALSE)</f>
        <v>#N/A</v>
      </c>
      <c r="Q17" s="17">
        <f>'T_B1.1a'!$L$41</f>
        <v>12907.304705754188</v>
      </c>
      <c r="R17" s="14" t="str">
        <f t="shared" si="4"/>
        <v>Denmark</v>
      </c>
      <c r="S17" s="14" t="str">
        <f t="shared" si="5"/>
        <v>Danemark</v>
      </c>
    </row>
    <row r="18" spans="1:19" ht="12.75">
      <c r="A18" s="10">
        <v>2</v>
      </c>
      <c r="B18" s="10" t="s">
        <v>5</v>
      </c>
      <c r="C18" s="10" t="s">
        <v>112</v>
      </c>
      <c r="D18" s="11" t="e">
        <f>VLOOKUP($B18,'T_B1.1a'!$B$10:$N$52,2,FALSE)</f>
        <v>#N/A</v>
      </c>
      <c r="E18" s="22"/>
      <c r="F18" s="17" t="e">
        <f>VLOOKUP($B18,'T_B1.1a'!$B$10:$N$52,4,FALSE)</f>
        <v>#N/A</v>
      </c>
      <c r="G18" s="17">
        <f>'T_B1.1a'!$E$41</f>
        <v>6741.379668093125</v>
      </c>
      <c r="H18" s="14" t="str">
        <f t="shared" si="0"/>
        <v>Austria</v>
      </c>
      <c r="I18" s="14" t="str">
        <f t="shared" si="1"/>
        <v>Autriche</v>
      </c>
      <c r="J18" s="17" t="e">
        <f>VLOOKUP($B18,'T_B1.1a'!$B$10:$N$52,7,FALSE)</f>
        <v>#N/A</v>
      </c>
      <c r="K18" s="17" t="e">
        <f>VLOOKUP($B18,'T_B1.1a'!$B$10:$N$52,5,FALSE)</f>
        <v>#N/A</v>
      </c>
      <c r="L18" s="17" t="e">
        <f>VLOOKUP($B18,'T_B1.1a'!$B$10:$N$52,6,FALSE)</f>
        <v>#N/A</v>
      </c>
      <c r="M18" s="17">
        <f>'T_B1.1a'!$H$41</f>
        <v>8267.287201093926</v>
      </c>
      <c r="N18" s="14" t="str">
        <f t="shared" si="2"/>
        <v>Austria</v>
      </c>
      <c r="O18" s="14" t="str">
        <f t="shared" si="3"/>
        <v>Autriche</v>
      </c>
      <c r="P18" s="17" t="e">
        <f>VLOOKUP($B18,'T_B1.1a'!$B$10:$N$52,11,FALSE)</f>
        <v>#N/A</v>
      </c>
      <c r="Q18" s="17">
        <f>'T_B1.1a'!$L$41</f>
        <v>12907.304705754188</v>
      </c>
      <c r="R18" s="14" t="str">
        <f t="shared" si="4"/>
        <v>Austria</v>
      </c>
      <c r="S18" s="14" t="str">
        <f t="shared" si="5"/>
        <v>Autriche</v>
      </c>
    </row>
    <row r="19" spans="1:19" ht="12.75">
      <c r="A19" s="10">
        <v>26</v>
      </c>
      <c r="B19" s="10" t="s">
        <v>28</v>
      </c>
      <c r="C19" s="10" t="s">
        <v>132</v>
      </c>
      <c r="D19" s="11" t="e">
        <f>VLOOKUP($B19,'T_B1.1a'!$B$10:$N$52,2,FALSE)</f>
        <v>#N/A</v>
      </c>
      <c r="E19" s="22"/>
      <c r="F19" s="17" t="e">
        <f>VLOOKUP($B19,'T_B1.1a'!$B$10:$N$52,4,FALSE)</f>
        <v>#N/A</v>
      </c>
      <c r="G19" s="17">
        <f>'T_B1.1a'!$E$41</f>
        <v>6741.379668093125</v>
      </c>
      <c r="H19" s="14" t="str">
        <f t="shared" si="0"/>
        <v>Sweden</v>
      </c>
      <c r="I19" s="14" t="str">
        <f t="shared" si="1"/>
        <v>Suède</v>
      </c>
      <c r="J19" s="17" t="e">
        <f>VLOOKUP($B19,'T_B1.1a'!$B$10:$N$52,7,FALSE)</f>
        <v>#N/A</v>
      </c>
      <c r="K19" s="17" t="e">
        <f>VLOOKUP($B19,'T_B1.1a'!$B$10:$N$52,5,FALSE)</f>
        <v>#N/A</v>
      </c>
      <c r="L19" s="17" t="e">
        <f>VLOOKUP($B19,'T_B1.1a'!$B$10:$N$52,6,FALSE)</f>
        <v>#N/A</v>
      </c>
      <c r="M19" s="17">
        <f>'T_B1.1a'!$H$41</f>
        <v>8267.287201093926</v>
      </c>
      <c r="N19" s="14" t="str">
        <f t="shared" si="2"/>
        <v>Sweden</v>
      </c>
      <c r="O19" s="14" t="str">
        <f t="shared" si="3"/>
        <v>Suède</v>
      </c>
      <c r="P19" s="17" t="e">
        <f>VLOOKUP($B19,'T_B1.1a'!$B$10:$N$52,11,FALSE)</f>
        <v>#N/A</v>
      </c>
      <c r="Q19" s="17">
        <f>'T_B1.1a'!$L$41</f>
        <v>12907.304705754188</v>
      </c>
      <c r="R19" s="14" t="str">
        <f t="shared" si="4"/>
        <v>Sweden</v>
      </c>
      <c r="S19" s="14" t="str">
        <f t="shared" si="5"/>
        <v>Suède</v>
      </c>
    </row>
    <row r="20" spans="1:19" ht="12.75">
      <c r="A20" s="10">
        <v>29</v>
      </c>
      <c r="B20" s="10" t="s">
        <v>31</v>
      </c>
      <c r="C20" s="10" t="s">
        <v>135</v>
      </c>
      <c r="D20" s="11" t="e">
        <f>VLOOKUP($B20,'T_B1.1a'!$B$10:$N$52,2,FALSE)</f>
        <v>#N/A</v>
      </c>
      <c r="E20" s="22"/>
      <c r="F20" s="17" t="e">
        <f>VLOOKUP($B20,'T_B1.1a'!$B$10:$N$52,4,FALSE)</f>
        <v>#N/A</v>
      </c>
      <c r="G20" s="17">
        <f>'T_B1.1a'!$E$41</f>
        <v>6741.379668093125</v>
      </c>
      <c r="H20" s="14" t="str">
        <f t="shared" si="0"/>
        <v>United Kingdom</v>
      </c>
      <c r="I20" s="14" t="str">
        <f t="shared" si="1"/>
        <v>Royaume-Uni</v>
      </c>
      <c r="J20" s="17" t="e">
        <f>VLOOKUP($B20,'T_B1.1a'!$B$10:$N$52,7,FALSE)</f>
        <v>#N/A</v>
      </c>
      <c r="K20" s="52"/>
      <c r="L20" s="52"/>
      <c r="M20" s="17">
        <f>'T_B1.1a'!$H$41</f>
        <v>8267.287201093926</v>
      </c>
      <c r="N20" s="14" t="str">
        <f t="shared" si="2"/>
        <v>United Kingdom</v>
      </c>
      <c r="O20" s="14" t="str">
        <f t="shared" si="3"/>
        <v>Royaume-Uni</v>
      </c>
      <c r="P20" s="17" t="e">
        <f>VLOOKUP($B20,'T_B1.1a'!$B$10:$N$52,11,FALSE)</f>
        <v>#N/A</v>
      </c>
      <c r="Q20" s="17">
        <f>'T_B1.1a'!$L$41</f>
        <v>12907.304705754188</v>
      </c>
      <c r="R20" s="14" t="str">
        <f t="shared" si="4"/>
        <v>United Kingdom</v>
      </c>
      <c r="S20" s="14" t="str">
        <f t="shared" si="5"/>
        <v>Royaume-Uni</v>
      </c>
    </row>
    <row r="21" spans="1:19" ht="12.75">
      <c r="A21" s="10">
        <v>14</v>
      </c>
      <c r="B21" s="10" t="s">
        <v>16</v>
      </c>
      <c r="C21" s="10" t="s">
        <v>122</v>
      </c>
      <c r="D21" s="11" t="e">
        <f>VLOOKUP($B21,'T_B1.1a'!$B$10:$N$52,2,FALSE)</f>
        <v>#N/A</v>
      </c>
      <c r="E21" s="22">
        <v>1</v>
      </c>
      <c r="F21" s="17" t="e">
        <f>VLOOKUP($B21,'T_B1.1a'!$B$10:$N$52,4,FALSE)</f>
        <v>#N/A</v>
      </c>
      <c r="G21" s="17">
        <f>'T_B1.1a'!$E$41</f>
        <v>6741.379668093125</v>
      </c>
      <c r="H21" s="14" t="str">
        <f t="shared" si="0"/>
        <v>Italy1</v>
      </c>
      <c r="I21" s="14" t="str">
        <f t="shared" si="1"/>
        <v>Italie1</v>
      </c>
      <c r="J21" s="17" t="e">
        <f>VLOOKUP($B21,'T_B1.1a'!$B$10:$N$52,7,FALSE)</f>
        <v>#N/A</v>
      </c>
      <c r="K21" s="17" t="e">
        <f>VLOOKUP($B21,'T_B1.1a'!$B$10:$N$52,5,FALSE)</f>
        <v>#N/A</v>
      </c>
      <c r="L21" s="17" t="e">
        <f>VLOOKUP($B21,'T_B1.1a'!$B$10:$N$52,6,FALSE)</f>
        <v>#N/A</v>
      </c>
      <c r="M21" s="17">
        <f>'T_B1.1a'!$H$41</f>
        <v>8267.287201093926</v>
      </c>
      <c r="N21" s="14" t="str">
        <f t="shared" si="2"/>
        <v>Italy1</v>
      </c>
      <c r="O21" s="14" t="str">
        <f t="shared" si="3"/>
        <v>Italie1</v>
      </c>
      <c r="P21" s="17" t="e">
        <f>VLOOKUP($B21,'T_B1.1a'!$B$10:$N$52,11,FALSE)</f>
        <v>#N/A</v>
      </c>
      <c r="Q21" s="17">
        <f>'T_B1.1a'!$L$41</f>
        <v>12907.304705754188</v>
      </c>
      <c r="R21" s="14" t="str">
        <f t="shared" si="4"/>
        <v>Italy1</v>
      </c>
      <c r="S21" s="14" t="str">
        <f t="shared" si="5"/>
        <v>Italie1</v>
      </c>
    </row>
    <row r="22" spans="1:19" ht="12.75">
      <c r="A22" s="10">
        <v>3</v>
      </c>
      <c r="B22" s="10" t="s">
        <v>68</v>
      </c>
      <c r="C22" s="10" t="s">
        <v>113</v>
      </c>
      <c r="D22" s="11" t="e">
        <f>VLOOKUP($B22,'T_B1.1a'!$B$10:$N$52,2,FALSE)</f>
        <v>#N/A</v>
      </c>
      <c r="E22" s="22"/>
      <c r="F22" s="17" t="e">
        <f>VLOOKUP($B22,'T_B1.1a'!$B$10:$N$52,4,FALSE)</f>
        <v>#N/A</v>
      </c>
      <c r="G22" s="17">
        <f>'T_B1.1a'!$E$41</f>
        <v>6741.379668093125</v>
      </c>
      <c r="H22" s="14" t="str">
        <f t="shared" si="0"/>
        <v>Belgium</v>
      </c>
      <c r="I22" s="14" t="str">
        <f t="shared" si="1"/>
        <v>Belgique</v>
      </c>
      <c r="J22" s="17" t="e">
        <f>VLOOKUP($B22,'T_B1.1a'!$B$10:$N$52,7,FALSE)</f>
        <v>#N/A</v>
      </c>
      <c r="K22" s="52"/>
      <c r="L22" s="52"/>
      <c r="M22" s="17">
        <f>'T_B1.1a'!$H$41</f>
        <v>8267.287201093926</v>
      </c>
      <c r="N22" s="14" t="str">
        <f t="shared" si="2"/>
        <v>Belgium</v>
      </c>
      <c r="O22" s="14" t="str">
        <f t="shared" si="3"/>
        <v>Belgique</v>
      </c>
      <c r="P22" s="17" t="e">
        <f>VLOOKUP($B22,'T_B1.1a'!$B$10:$N$52,11,FALSE)</f>
        <v>#N/A</v>
      </c>
      <c r="Q22" s="17">
        <f>'T_B1.1a'!$L$41</f>
        <v>12907.304705754188</v>
      </c>
      <c r="R22" s="14" t="str">
        <f t="shared" si="4"/>
        <v>Belgium</v>
      </c>
      <c r="S22" s="14" t="str">
        <f t="shared" si="5"/>
        <v>Belgique</v>
      </c>
    </row>
    <row r="23" spans="1:19" ht="12.75">
      <c r="A23" s="10">
        <v>15</v>
      </c>
      <c r="B23" s="10" t="s">
        <v>17</v>
      </c>
      <c r="C23" s="10" t="s">
        <v>123</v>
      </c>
      <c r="D23" s="11" t="e">
        <f>VLOOKUP($B23,'T_B1.1a'!$B$10:$N$52,2,FALSE)</f>
        <v>#N/A</v>
      </c>
      <c r="E23" s="22"/>
      <c r="F23" s="17" t="e">
        <f>VLOOKUP($B23,'T_B1.1a'!$B$10:$N$52,4,FALSE)</f>
        <v>#N/A</v>
      </c>
      <c r="G23" s="17">
        <f>'T_B1.1a'!$E$41</f>
        <v>6741.379668093125</v>
      </c>
      <c r="H23" s="14" t="str">
        <f t="shared" si="0"/>
        <v>Japan</v>
      </c>
      <c r="I23" s="14" t="str">
        <f t="shared" si="1"/>
        <v>Japon</v>
      </c>
      <c r="J23" s="17" t="e">
        <f>VLOOKUP($B23,'T_B1.1a'!$B$10:$N$52,7,FALSE)</f>
        <v>#N/A</v>
      </c>
      <c r="K23" s="17" t="e">
        <f>VLOOKUP($B23,'T_B1.1a'!$B$10:$N$52,5,FALSE)</f>
        <v>#N/A</v>
      </c>
      <c r="L23" s="17" t="e">
        <f>VLOOKUP($B23,'T_B1.1a'!$B$10:$N$52,6,FALSE)</f>
        <v>#N/A</v>
      </c>
      <c r="M23" s="17">
        <f>'T_B1.1a'!$H$41</f>
        <v>8267.287201093926</v>
      </c>
      <c r="N23" s="14" t="str">
        <f t="shared" si="2"/>
        <v>Japan</v>
      </c>
      <c r="O23" s="14" t="str">
        <f t="shared" si="3"/>
        <v>Japon</v>
      </c>
      <c r="P23" s="17" t="e">
        <f>VLOOKUP($B23,'T_B1.1a'!$B$10:$N$52,11,FALSE)</f>
        <v>#N/A</v>
      </c>
      <c r="Q23" s="17">
        <f>'T_B1.1a'!$L$41</f>
        <v>12907.304705754188</v>
      </c>
      <c r="R23" s="14" t="str">
        <f t="shared" si="4"/>
        <v>Japan</v>
      </c>
      <c r="S23" s="14" t="str">
        <f t="shared" si="5"/>
        <v>Japon</v>
      </c>
    </row>
    <row r="24" spans="1:19" ht="12.75">
      <c r="A24" s="10">
        <v>13</v>
      </c>
      <c r="B24" s="10" t="s">
        <v>15</v>
      </c>
      <c r="C24" s="10" t="s">
        <v>121</v>
      </c>
      <c r="D24" s="11" t="e">
        <f>VLOOKUP($B24,'T_B1.1a'!$B$10:$N$52,2,FALSE)</f>
        <v>#N/A</v>
      </c>
      <c r="E24" s="22"/>
      <c r="F24" s="17" t="e">
        <f>VLOOKUP($B24,'T_B1.1a'!$B$10:$N$52,4,FALSE)</f>
        <v>#N/A</v>
      </c>
      <c r="G24" s="17">
        <f>'T_B1.1a'!$E$41</f>
        <v>6741.379668093125</v>
      </c>
      <c r="H24" s="14" t="str">
        <f t="shared" si="0"/>
        <v>Ireland</v>
      </c>
      <c r="I24" s="14" t="str">
        <f t="shared" si="1"/>
        <v>Irlande</v>
      </c>
      <c r="J24" s="17" t="e">
        <f>VLOOKUP($B24,'T_B1.1a'!$B$10:$N$52,7,FALSE)</f>
        <v>#N/A</v>
      </c>
      <c r="K24" s="17" t="e">
        <f>VLOOKUP($B24,'T_B1.1a'!$B$10:$N$52,5,FALSE)</f>
        <v>#N/A</v>
      </c>
      <c r="L24" s="17" t="e">
        <f>VLOOKUP($B24,'T_B1.1a'!$B$10:$N$52,6,FALSE)</f>
        <v>#N/A</v>
      </c>
      <c r="M24" s="17">
        <f>'T_B1.1a'!$H$41</f>
        <v>8267.287201093926</v>
      </c>
      <c r="N24" s="14" t="str">
        <f t="shared" si="2"/>
        <v>Ireland</v>
      </c>
      <c r="O24" s="14" t="str">
        <f t="shared" si="3"/>
        <v>Irlande</v>
      </c>
      <c r="P24" s="17" t="e">
        <f>VLOOKUP($B24,'T_B1.1a'!$B$10:$N$52,11,FALSE)</f>
        <v>#N/A</v>
      </c>
      <c r="Q24" s="17">
        <f>'T_B1.1a'!$L$41</f>
        <v>12907.304705754188</v>
      </c>
      <c r="R24" s="14" t="str">
        <f t="shared" si="4"/>
        <v>Ireland</v>
      </c>
      <c r="S24" s="14" t="str">
        <f t="shared" si="5"/>
        <v>Irlande</v>
      </c>
    </row>
    <row r="25" spans="1:19" ht="12.75">
      <c r="A25" s="10">
        <v>19</v>
      </c>
      <c r="B25" s="10" t="s">
        <v>21</v>
      </c>
      <c r="C25" s="10" t="s">
        <v>126</v>
      </c>
      <c r="D25" s="11" t="e">
        <f>VLOOKUP($B25,'T_B1.1a'!$B$10:$N$52,2,FALSE)</f>
        <v>#N/A</v>
      </c>
      <c r="E25" s="22"/>
      <c r="F25" s="17" t="e">
        <f>VLOOKUP($B25,'T_B1.1a'!$B$10:$N$52,4,FALSE)</f>
        <v>#N/A</v>
      </c>
      <c r="G25" s="17">
        <f>'T_B1.1a'!$E$41</f>
        <v>6741.379668093125</v>
      </c>
      <c r="H25" s="14" t="str">
        <f t="shared" si="0"/>
        <v>Netherlands</v>
      </c>
      <c r="I25" s="14" t="str">
        <f t="shared" si="1"/>
        <v>Pays-Bas</v>
      </c>
      <c r="J25" s="17" t="e">
        <f>VLOOKUP($B25,'T_B1.1a'!$B$10:$N$52,7,FALSE)</f>
        <v>#N/A</v>
      </c>
      <c r="K25" s="17" t="e">
        <f>VLOOKUP($B25,'T_B1.1a'!$B$10:$N$52,5,FALSE)</f>
        <v>#N/A</v>
      </c>
      <c r="L25" s="17" t="e">
        <f>VLOOKUP($B25,'T_B1.1a'!$B$10:$N$52,6,FALSE)</f>
        <v>#N/A</v>
      </c>
      <c r="M25" s="17">
        <f>'T_B1.1a'!$H$41</f>
        <v>8267.287201093926</v>
      </c>
      <c r="N25" s="14" t="str">
        <f t="shared" si="2"/>
        <v>Netherlands</v>
      </c>
      <c r="O25" s="14" t="str">
        <f t="shared" si="3"/>
        <v>Pays-Bas</v>
      </c>
      <c r="P25" s="17" t="e">
        <f>VLOOKUP($B25,'T_B1.1a'!$B$10:$N$52,11,FALSE)</f>
        <v>#N/A</v>
      </c>
      <c r="Q25" s="17">
        <f>'T_B1.1a'!$L$41</f>
        <v>12907.304705754188</v>
      </c>
      <c r="R25" s="14" t="str">
        <f t="shared" si="4"/>
        <v>Netherlands</v>
      </c>
      <c r="S25" s="14" t="str">
        <f t="shared" si="5"/>
        <v>Pays-Bas</v>
      </c>
    </row>
    <row r="26" spans="1:19" ht="12.75">
      <c r="A26" s="10">
        <v>25</v>
      </c>
      <c r="B26" s="10" t="s">
        <v>27</v>
      </c>
      <c r="C26" s="10" t="s">
        <v>131</v>
      </c>
      <c r="D26" s="11" t="e">
        <f>VLOOKUP($B26,'T_B1.1a'!$B$10:$N$52,2,FALSE)</f>
        <v>#N/A</v>
      </c>
      <c r="E26" s="22"/>
      <c r="F26" s="17" t="e">
        <f>VLOOKUP($B26,'T_B1.1a'!$B$10:$N$52,4,FALSE)</f>
        <v>#N/A</v>
      </c>
      <c r="G26" s="17">
        <f>'T_B1.1a'!$E$41</f>
        <v>6741.379668093125</v>
      </c>
      <c r="H26" s="14" t="str">
        <f t="shared" si="0"/>
        <v>Spain</v>
      </c>
      <c r="I26" s="14" t="str">
        <f t="shared" si="1"/>
        <v>Espagne</v>
      </c>
      <c r="J26" s="17" t="e">
        <f>VLOOKUP($B26,'T_B1.1a'!$B$10:$N$52,7,FALSE)</f>
        <v>#N/A</v>
      </c>
      <c r="K26" s="17" t="e">
        <f>VLOOKUP($B26,'T_B1.1a'!$B$10:$N$52,5,FALSE)</f>
        <v>#N/A</v>
      </c>
      <c r="L26" s="17" t="e">
        <f>VLOOKUP($B26,'T_B1.1a'!$B$10:$N$52,6,FALSE)</f>
        <v>#N/A</v>
      </c>
      <c r="M26" s="17">
        <f>'T_B1.1a'!$H$41</f>
        <v>8267.287201093926</v>
      </c>
      <c r="N26" s="14" t="str">
        <f t="shared" si="2"/>
        <v>Spain</v>
      </c>
      <c r="O26" s="14" t="str">
        <f t="shared" si="3"/>
        <v>Espagne</v>
      </c>
      <c r="P26" s="17" t="e">
        <f>VLOOKUP($B26,'T_B1.1a'!$B$10:$N$52,11,FALSE)</f>
        <v>#N/A</v>
      </c>
      <c r="Q26" s="17">
        <f>'T_B1.1a'!$L$41</f>
        <v>12907.304705754188</v>
      </c>
      <c r="R26" s="14" t="str">
        <f t="shared" si="4"/>
        <v>Spain</v>
      </c>
      <c r="S26" s="14" t="str">
        <f t="shared" si="5"/>
        <v>Espagne</v>
      </c>
    </row>
    <row r="27" spans="1:19" ht="12.75">
      <c r="A27" s="10">
        <v>1</v>
      </c>
      <c r="B27" s="10" t="s">
        <v>4</v>
      </c>
      <c r="C27" s="10" t="s">
        <v>111</v>
      </c>
      <c r="D27" s="11" t="e">
        <f>VLOOKUP($B27,'T_B1.1a'!$B$10:$N$52,2,FALSE)</f>
        <v>#N/A</v>
      </c>
      <c r="E27" s="22"/>
      <c r="F27" s="17" t="e">
        <f>VLOOKUP($B27,'T_B1.1a'!$B$10:$N$52,4,FALSE)</f>
        <v>#N/A</v>
      </c>
      <c r="G27" s="17">
        <f>'T_B1.1a'!$E$41</f>
        <v>6741.379668093125</v>
      </c>
      <c r="H27" s="14" t="str">
        <f t="shared" si="0"/>
        <v>Australia</v>
      </c>
      <c r="I27" s="14" t="str">
        <f t="shared" si="1"/>
        <v>Australie</v>
      </c>
      <c r="J27" s="17" t="e">
        <f>VLOOKUP($B27,'T_B1.1a'!$B$10:$N$52,7,FALSE)</f>
        <v>#N/A</v>
      </c>
      <c r="K27" s="17" t="e">
        <f>VLOOKUP($B27,'T_B1.1a'!$B$10:$N$52,5,FALSE)</f>
        <v>#N/A</v>
      </c>
      <c r="L27" s="17" t="e">
        <f>VLOOKUP($B27,'T_B1.1a'!$B$10:$N$52,6,FALSE)</f>
        <v>#N/A</v>
      </c>
      <c r="M27" s="17">
        <f>'T_B1.1a'!$H$41</f>
        <v>8267.287201093926</v>
      </c>
      <c r="N27" s="14" t="str">
        <f t="shared" si="2"/>
        <v>Australia</v>
      </c>
      <c r="O27" s="14" t="str">
        <f t="shared" si="3"/>
        <v>Australie</v>
      </c>
      <c r="P27" s="17" t="e">
        <f>VLOOKUP($B27,'T_B1.1a'!$B$10:$N$52,11,FALSE)</f>
        <v>#N/A</v>
      </c>
      <c r="Q27" s="17">
        <f>'T_B1.1a'!$L$41</f>
        <v>12907.304705754188</v>
      </c>
      <c r="R27" s="14" t="str">
        <f t="shared" si="4"/>
        <v>Australia</v>
      </c>
      <c r="S27" s="14" t="str">
        <f t="shared" si="5"/>
        <v>Australie</v>
      </c>
    </row>
    <row r="28" spans="1:19" ht="12.75">
      <c r="A28" s="10">
        <v>7</v>
      </c>
      <c r="B28" s="10" t="s">
        <v>9</v>
      </c>
      <c r="C28" s="10" t="s">
        <v>116</v>
      </c>
      <c r="D28" s="11" t="e">
        <f>VLOOKUP($B28,'T_B1.1a'!$B$10:$N$52,2,FALSE)</f>
        <v>#N/A</v>
      </c>
      <c r="E28" s="22"/>
      <c r="F28" s="17" t="e">
        <f>VLOOKUP($B28,'T_B1.1a'!$B$10:$N$52,4,FALSE)</f>
        <v>#N/A</v>
      </c>
      <c r="G28" s="17">
        <f>'T_B1.1a'!$E$41</f>
        <v>6741.379668093125</v>
      </c>
      <c r="H28" s="14" t="str">
        <f t="shared" si="0"/>
        <v>Finland</v>
      </c>
      <c r="I28" s="14" t="str">
        <f t="shared" si="1"/>
        <v>Finlande</v>
      </c>
      <c r="J28" s="17" t="e">
        <f>VLOOKUP($B28,'T_B1.1a'!$B$10:$N$52,7,FALSE)</f>
        <v>#N/A</v>
      </c>
      <c r="K28" s="17" t="e">
        <f>VLOOKUP($B28,'T_B1.1a'!$B$10:$N$52,5,FALSE)</f>
        <v>#N/A</v>
      </c>
      <c r="L28" s="17" t="e">
        <f>VLOOKUP($B28,'T_B1.1a'!$B$10:$N$52,6,FALSE)</f>
        <v>#N/A</v>
      </c>
      <c r="M28" s="17">
        <f>'T_B1.1a'!$H$41</f>
        <v>8267.287201093926</v>
      </c>
      <c r="N28" s="14" t="str">
        <f t="shared" si="2"/>
        <v>Finland</v>
      </c>
      <c r="O28" s="14" t="str">
        <f t="shared" si="3"/>
        <v>Finlande</v>
      </c>
      <c r="P28" s="17" t="e">
        <f>VLOOKUP($B28,'T_B1.1a'!$B$10:$N$52,11,FALSE)</f>
        <v>#N/A</v>
      </c>
      <c r="Q28" s="17">
        <f>'T_B1.1a'!$L$41</f>
        <v>12907.304705754188</v>
      </c>
      <c r="R28" s="14" t="str">
        <f t="shared" si="4"/>
        <v>Finland</v>
      </c>
      <c r="S28" s="14" t="str">
        <f t="shared" si="5"/>
        <v>Finlande</v>
      </c>
    </row>
    <row r="29" spans="1:19" ht="12.75">
      <c r="A29" s="10">
        <v>8</v>
      </c>
      <c r="B29" s="10" t="s">
        <v>10</v>
      </c>
      <c r="C29" s="10" t="s">
        <v>10</v>
      </c>
      <c r="D29" s="11" t="e">
        <f>VLOOKUP($B29,'T_B1.1a'!$B$10:$N$52,2,FALSE)</f>
        <v>#N/A</v>
      </c>
      <c r="E29" s="22"/>
      <c r="F29" s="17" t="e">
        <f>VLOOKUP($B29,'T_B1.1a'!$B$10:$N$52,4,FALSE)</f>
        <v>#N/A</v>
      </c>
      <c r="G29" s="17">
        <f>'T_B1.1a'!$E$41</f>
        <v>6741.379668093125</v>
      </c>
      <c r="H29" s="14" t="str">
        <f t="shared" si="0"/>
        <v>France</v>
      </c>
      <c r="I29" s="14" t="str">
        <f t="shared" si="1"/>
        <v>France</v>
      </c>
      <c r="J29" s="17" t="e">
        <f>VLOOKUP($B29,'T_B1.1a'!$B$10:$N$52,7,FALSE)</f>
        <v>#N/A</v>
      </c>
      <c r="K29" s="17" t="e">
        <f>VLOOKUP($B29,'T_B1.1a'!$B$10:$N$52,5,FALSE)</f>
        <v>#N/A</v>
      </c>
      <c r="L29" s="17" t="e">
        <f>VLOOKUP($B29,'T_B1.1a'!$B$10:$N$52,6,FALSE)</f>
        <v>#N/A</v>
      </c>
      <c r="M29" s="17">
        <f>'T_B1.1a'!$H$41</f>
        <v>8267.287201093926</v>
      </c>
      <c r="N29" s="14" t="str">
        <f t="shared" si="2"/>
        <v>France</v>
      </c>
      <c r="O29" s="14" t="str">
        <f t="shared" si="3"/>
        <v>France</v>
      </c>
      <c r="P29" s="17" t="e">
        <f>VLOOKUP($B29,'T_B1.1a'!$B$10:$N$52,11,FALSE)</f>
        <v>#N/A</v>
      </c>
      <c r="Q29" s="17">
        <f>'T_B1.1a'!$L$41</f>
        <v>12907.304705754188</v>
      </c>
      <c r="R29" s="14" t="str">
        <f t="shared" si="4"/>
        <v>France</v>
      </c>
      <c r="S29" s="14" t="str">
        <f t="shared" si="5"/>
        <v>France</v>
      </c>
    </row>
    <row r="30" spans="1:19" ht="12.75">
      <c r="A30" s="10">
        <v>9</v>
      </c>
      <c r="B30" s="10" t="s">
        <v>11</v>
      </c>
      <c r="C30" s="10" t="s">
        <v>117</v>
      </c>
      <c r="D30" s="11" t="e">
        <f>VLOOKUP($B30,'T_B1.1a'!$B$10:$N$52,2,FALSE)</f>
        <v>#N/A</v>
      </c>
      <c r="E30" s="22"/>
      <c r="F30" s="17" t="e">
        <f>VLOOKUP($B30,'T_B1.1a'!$B$10:$N$52,4,FALSE)</f>
        <v>#N/A</v>
      </c>
      <c r="G30" s="17">
        <f>'T_B1.1a'!$E$41</f>
        <v>6741.379668093125</v>
      </c>
      <c r="H30" s="14" t="str">
        <f t="shared" si="0"/>
        <v>Germany</v>
      </c>
      <c r="I30" s="14" t="str">
        <f t="shared" si="1"/>
        <v>Allemagne</v>
      </c>
      <c r="J30" s="17" t="e">
        <f>VLOOKUP($B30,'T_B1.1a'!$B$10:$N$52,7,FALSE)</f>
        <v>#N/A</v>
      </c>
      <c r="K30" s="17" t="e">
        <f>VLOOKUP($B30,'T_B1.1a'!$B$10:$N$52,5,FALSE)</f>
        <v>#N/A</v>
      </c>
      <c r="L30" s="17" t="e">
        <f>VLOOKUP($B30,'T_B1.1a'!$B$10:$N$52,6,FALSE)</f>
        <v>#N/A</v>
      </c>
      <c r="M30" s="17">
        <f>'T_B1.1a'!$H$41</f>
        <v>8267.287201093926</v>
      </c>
      <c r="N30" s="14" t="str">
        <f t="shared" si="2"/>
        <v>Germany</v>
      </c>
      <c r="O30" s="14" t="str">
        <f t="shared" si="3"/>
        <v>Allemagne</v>
      </c>
      <c r="P30" s="17" t="e">
        <f>VLOOKUP($B30,'T_B1.1a'!$B$10:$N$52,11,FALSE)</f>
        <v>#N/A</v>
      </c>
      <c r="Q30" s="17">
        <f>'T_B1.1a'!$L$41</f>
        <v>12907.304705754188</v>
      </c>
      <c r="R30" s="14" t="str">
        <f t="shared" si="4"/>
        <v>Germany</v>
      </c>
      <c r="S30" s="14" t="str">
        <f t="shared" si="5"/>
        <v>Allemagne</v>
      </c>
    </row>
    <row r="31" spans="1:19" ht="12.75">
      <c r="A31" s="10">
        <v>16</v>
      </c>
      <c r="B31" s="10" t="s">
        <v>18</v>
      </c>
      <c r="C31" s="10" t="s">
        <v>124</v>
      </c>
      <c r="D31" s="11" t="e">
        <f>VLOOKUP($B31,'T_B1.1a'!$B$10:$N$52,2,FALSE)</f>
        <v>#N/A</v>
      </c>
      <c r="E31" s="22"/>
      <c r="F31" s="17" t="e">
        <f>VLOOKUP($B31,'T_B1.1a'!$B$10:$N$52,4,FALSE)</f>
        <v>#N/A</v>
      </c>
      <c r="G31" s="17">
        <f>'T_B1.1a'!$E$41</f>
        <v>6741.379668093125</v>
      </c>
      <c r="H31" s="14" t="str">
        <f t="shared" si="0"/>
        <v>Korea</v>
      </c>
      <c r="I31" s="14" t="str">
        <f t="shared" si="1"/>
        <v>Corée</v>
      </c>
      <c r="J31" s="17" t="e">
        <f>VLOOKUP($B31,'T_B1.1a'!$B$10:$N$52,7,FALSE)</f>
        <v>#N/A</v>
      </c>
      <c r="K31" s="17" t="e">
        <f>VLOOKUP($B31,'T_B1.1a'!$B$10:$N$52,5,FALSE)</f>
        <v>#N/A</v>
      </c>
      <c r="L31" s="17" t="e">
        <f>VLOOKUP($B31,'T_B1.1a'!$B$10:$N$52,6,FALSE)</f>
        <v>#N/A</v>
      </c>
      <c r="M31" s="17">
        <f>'T_B1.1a'!$H$41</f>
        <v>8267.287201093926</v>
      </c>
      <c r="N31" s="14" t="str">
        <f t="shared" si="2"/>
        <v>Korea</v>
      </c>
      <c r="O31" s="14" t="str">
        <f t="shared" si="3"/>
        <v>Corée</v>
      </c>
      <c r="P31" s="17" t="e">
        <f>VLOOKUP($B31,'T_B1.1a'!$B$10:$N$52,11,FALSE)</f>
        <v>#N/A</v>
      </c>
      <c r="Q31" s="17">
        <f>'T_B1.1a'!$L$41</f>
        <v>12907.304705754188</v>
      </c>
      <c r="R31" s="14" t="str">
        <f t="shared" si="4"/>
        <v>Korea</v>
      </c>
      <c r="S31" s="14" t="str">
        <f t="shared" si="5"/>
        <v>Corée</v>
      </c>
    </row>
    <row r="32" spans="1:19" ht="12.75">
      <c r="A32" s="10">
        <v>38</v>
      </c>
      <c r="B32" s="10" t="s">
        <v>35</v>
      </c>
      <c r="C32" s="10" t="s">
        <v>140</v>
      </c>
      <c r="D32" s="11" t="str">
        <f>VLOOKUP($B32,'T_B1.1a'!$B$10:$N$52,2,FALSE)</f>
        <v>-</v>
      </c>
      <c r="E32" s="22"/>
      <c r="F32" s="17">
        <f>VLOOKUP($B32,'T_B1.1a'!$B$10:$N$52,4,FALSE)</f>
        <v>5059.79902651092</v>
      </c>
      <c r="G32" s="17">
        <f>'T_B1.1a'!$E$41</f>
        <v>6741.379668093125</v>
      </c>
      <c r="H32" s="14" t="str">
        <f t="shared" si="0"/>
        <v>Israel</v>
      </c>
      <c r="I32" s="14" t="str">
        <f t="shared" si="1"/>
        <v>Israël</v>
      </c>
      <c r="J32" s="17">
        <f>VLOOKUP($B32,'T_B1.1a'!$B$10:$N$52,7,FALSE)</f>
        <v>5740.659</v>
      </c>
      <c r="K32" s="52"/>
      <c r="L32" s="52"/>
      <c r="M32" s="17">
        <f>'T_B1.1a'!$H$41</f>
        <v>8267.287201093926</v>
      </c>
      <c r="N32" s="14" t="str">
        <f t="shared" si="2"/>
        <v>Israel</v>
      </c>
      <c r="O32" s="14" t="str">
        <f t="shared" si="3"/>
        <v>Israël</v>
      </c>
      <c r="P32" s="17">
        <f>VLOOKUP($B32,'T_B1.1a'!$B$10:$N$52,11,FALSE)</f>
        <v>11435.4893639529</v>
      </c>
      <c r="Q32" s="17">
        <f>'T_B1.1a'!$L$41</f>
        <v>12907.304705754188</v>
      </c>
      <c r="R32" s="14" t="str">
        <f t="shared" si="4"/>
        <v>Israel</v>
      </c>
      <c r="S32" s="14" t="str">
        <f t="shared" si="5"/>
        <v>Israël</v>
      </c>
    </row>
    <row r="33" spans="1:19" ht="12.75">
      <c r="A33" s="10">
        <v>23</v>
      </c>
      <c r="B33" s="10" t="s">
        <v>26</v>
      </c>
      <c r="C33" s="10" t="s">
        <v>26</v>
      </c>
      <c r="D33" s="11">
        <f>VLOOKUP($B33,'T_B1.1a'!$B$10:$N$52,2,FALSE)</f>
        <v>2</v>
      </c>
      <c r="E33" s="22">
        <v>1</v>
      </c>
      <c r="F33" s="17">
        <f>VLOOKUP($B33,'T_B1.1a'!$B$10:$N$52,4,FALSE)</f>
        <v>5011.25961781578</v>
      </c>
      <c r="G33" s="17">
        <f>'T_B1.1a'!$E$41</f>
        <v>6741.379668093125</v>
      </c>
      <c r="H33" s="14" t="str">
        <f>CONCATENATE($B33,$E33)</f>
        <v>Portugal1</v>
      </c>
      <c r="I33" s="14" t="str">
        <f>CONCATENATE($C33,$E33)</f>
        <v>Portugal1</v>
      </c>
      <c r="J33" s="17">
        <f>VLOOKUP($B33,'T_B1.1a'!$B$10:$N$52,7,FALSE)</f>
        <v>6833.41732928526</v>
      </c>
      <c r="K33" s="17">
        <f>VLOOKUP($B33,'T_B1.1a'!$B$10:$N$52,5,FALSE)</f>
        <v>6497.2769705795</v>
      </c>
      <c r="L33" s="17">
        <f>VLOOKUP($B33,'T_B1.1a'!$B$10:$N$52,6,FALSE)</f>
        <v>7243.25805967505</v>
      </c>
      <c r="M33" s="17">
        <f>'T_B1.1a'!$H$41</f>
        <v>8267.287201093926</v>
      </c>
      <c r="N33" s="14" t="str">
        <f>CONCATENATE($B33,$E33)</f>
        <v>Portugal1</v>
      </c>
      <c r="O33" s="14" t="str">
        <f>CONCATENATE($C33,$E33)</f>
        <v>Portugal1</v>
      </c>
      <c r="P33" s="17">
        <f>VLOOKUP($B33,'T_B1.1a'!$B$10:$N$52,11,FALSE)</f>
        <v>10398.0535418265</v>
      </c>
      <c r="Q33" s="17">
        <f>'T_B1.1a'!$L$41</f>
        <v>12907.304705754188</v>
      </c>
      <c r="R33" s="14" t="str">
        <f>CONCATENATE($B33,$E33)</f>
        <v>Portugal1</v>
      </c>
      <c r="S33" s="14" t="str">
        <f>CONCATENATE($C33,$E33)</f>
        <v>Portugal1</v>
      </c>
    </row>
    <row r="34" spans="1:19" ht="12.75">
      <c r="A34" s="10">
        <v>20</v>
      </c>
      <c r="B34" s="10" t="s">
        <v>22</v>
      </c>
      <c r="C34" s="10" t="s">
        <v>127</v>
      </c>
      <c r="D34" s="11" t="e">
        <f>VLOOKUP($B34,'T_B1.1a'!$B$10:$N$52,2,FALSE)</f>
        <v>#N/A</v>
      </c>
      <c r="E34" s="22"/>
      <c r="F34" s="17" t="e">
        <f>VLOOKUP($B34,'T_B1.1a'!$B$10:$N$52,4,FALSE)</f>
        <v>#N/A</v>
      </c>
      <c r="G34" s="17">
        <f>'T_B1.1a'!$E$41</f>
        <v>6741.379668093125</v>
      </c>
      <c r="H34" s="14" t="str">
        <f t="shared" si="0"/>
        <v>New Zealand</v>
      </c>
      <c r="I34" s="14" t="str">
        <f t="shared" si="1"/>
        <v>Nouvelle-Zélande</v>
      </c>
      <c r="J34" s="17" t="e">
        <f>VLOOKUP($B34,'T_B1.1a'!$B$10:$N$52,7,FALSE)</f>
        <v>#N/A</v>
      </c>
      <c r="K34" s="17" t="e">
        <f>VLOOKUP($B34,'T_B1.1a'!$B$10:$N$52,5,FALSE)</f>
        <v>#N/A</v>
      </c>
      <c r="L34" s="17" t="e">
        <f>VLOOKUP($B34,'T_B1.1a'!$B$10:$N$52,6,FALSE)</f>
        <v>#N/A</v>
      </c>
      <c r="M34" s="17">
        <f>'T_B1.1a'!$H$41</f>
        <v>8267.287201093926</v>
      </c>
      <c r="N34" s="14" t="str">
        <f t="shared" si="2"/>
        <v>New Zealand</v>
      </c>
      <c r="O34" s="14" t="str">
        <f t="shared" si="3"/>
        <v>Nouvelle-Zélande</v>
      </c>
      <c r="P34" s="17" t="e">
        <f>VLOOKUP($B34,'T_B1.1a'!$B$10:$N$52,11,FALSE)</f>
        <v>#N/A</v>
      </c>
      <c r="Q34" s="17">
        <f>'T_B1.1a'!$L$41</f>
        <v>12907.304705754188</v>
      </c>
      <c r="R34" s="14" t="str">
        <f t="shared" si="4"/>
        <v>New Zealand</v>
      </c>
      <c r="S34" s="14" t="str">
        <f t="shared" si="5"/>
        <v>Nouvelle-Zélande</v>
      </c>
    </row>
    <row r="35" spans="1:19" ht="12.75">
      <c r="A35" s="10">
        <v>11</v>
      </c>
      <c r="B35" s="10" t="s">
        <v>13</v>
      </c>
      <c r="C35" s="10" t="s">
        <v>119</v>
      </c>
      <c r="D35" s="11" t="e">
        <f>VLOOKUP($B35,'T_B1.1a'!$B$10:$N$52,2,FALSE)</f>
        <v>#N/A</v>
      </c>
      <c r="E35" s="22">
        <v>1</v>
      </c>
      <c r="F35" s="17" t="e">
        <f>VLOOKUP($B35,'T_B1.1a'!$B$10:$N$52,4,FALSE)</f>
        <v>#N/A</v>
      </c>
      <c r="G35" s="17">
        <f>'T_B1.1a'!$E$41</f>
        <v>6741.379668093125</v>
      </c>
      <c r="H35" s="14" t="str">
        <f t="shared" si="0"/>
        <v>Hungary1</v>
      </c>
      <c r="I35" s="14" t="str">
        <f t="shared" si="1"/>
        <v>Hongrie1</v>
      </c>
      <c r="J35" s="17" t="e">
        <f>VLOOKUP($B35,'T_B1.1a'!$B$10:$N$52,7,FALSE)</f>
        <v>#N/A</v>
      </c>
      <c r="K35" s="17" t="e">
        <f>VLOOKUP($B35,'T_B1.1a'!$B$10:$N$52,5,FALSE)</f>
        <v>#N/A</v>
      </c>
      <c r="L35" s="17" t="e">
        <f>VLOOKUP($B35,'T_B1.1a'!$B$10:$N$52,6,FALSE)</f>
        <v>#N/A</v>
      </c>
      <c r="M35" s="17">
        <f>'T_B1.1a'!$H$41</f>
        <v>8267.287201093926</v>
      </c>
      <c r="N35" s="14" t="str">
        <f t="shared" si="2"/>
        <v>Hungary1</v>
      </c>
      <c r="O35" s="14" t="str">
        <f t="shared" si="3"/>
        <v>Hongrie1</v>
      </c>
      <c r="P35" s="17" t="e">
        <f>VLOOKUP($B35,'T_B1.1a'!$B$10:$N$52,11,FALSE)</f>
        <v>#N/A</v>
      </c>
      <c r="Q35" s="17">
        <f>'T_B1.1a'!$L$41</f>
        <v>12907.304705754188</v>
      </c>
      <c r="R35" s="14" t="str">
        <f t="shared" si="4"/>
        <v>Hungary1</v>
      </c>
      <c r="S35" s="14" t="str">
        <f t="shared" si="5"/>
        <v>Hongrie1</v>
      </c>
    </row>
    <row r="36" spans="1:19" ht="12.75">
      <c r="A36" s="10">
        <v>22</v>
      </c>
      <c r="B36" s="10" t="s">
        <v>25</v>
      </c>
      <c r="C36" s="10" t="s">
        <v>129</v>
      </c>
      <c r="D36" s="11" t="e">
        <f>VLOOKUP($B36,'T_B1.1a'!$B$10:$N$52,2,FALSE)</f>
        <v>#N/A</v>
      </c>
      <c r="E36" s="22">
        <v>1</v>
      </c>
      <c r="F36" s="17" t="e">
        <f>VLOOKUP($B36,'T_B1.1a'!$B$10:$N$52,4,FALSE)</f>
        <v>#N/A</v>
      </c>
      <c r="G36" s="17">
        <f>'T_B1.1a'!$E$41</f>
        <v>6741.379668093125</v>
      </c>
      <c r="H36" s="14" t="str">
        <f t="shared" si="0"/>
        <v>Poland1</v>
      </c>
      <c r="I36" s="14" t="str">
        <f t="shared" si="1"/>
        <v>Pologne1</v>
      </c>
      <c r="J36" s="17" t="e">
        <f>VLOOKUP($B36,'T_B1.1a'!$B$10:$N$52,7,FALSE)</f>
        <v>#N/A</v>
      </c>
      <c r="K36" s="17" t="e">
        <f>VLOOKUP($B36,'T_B1.1a'!$B$10:$N$52,5,FALSE)</f>
        <v>#N/A</v>
      </c>
      <c r="L36" s="17" t="e">
        <f>VLOOKUP($B36,'T_B1.1a'!$B$10:$N$52,6,FALSE)</f>
        <v>#N/A</v>
      </c>
      <c r="M36" s="17">
        <f>'T_B1.1a'!$H$41</f>
        <v>8267.287201093926</v>
      </c>
      <c r="N36" s="14" t="str">
        <f t="shared" si="2"/>
        <v>Poland1</v>
      </c>
      <c r="O36" s="14" t="str">
        <f t="shared" si="3"/>
        <v>Pologne1</v>
      </c>
      <c r="P36" s="17" t="e">
        <f>VLOOKUP($B36,'T_B1.1a'!$B$10:$N$52,11,FALSE)</f>
        <v>#N/A</v>
      </c>
      <c r="Q36" s="17">
        <f>'T_B1.1a'!$L$41</f>
        <v>12907.304705754188</v>
      </c>
      <c r="R36" s="14" t="str">
        <f t="shared" si="4"/>
        <v>Poland1</v>
      </c>
      <c r="S36" s="14" t="str">
        <f t="shared" si="5"/>
        <v>Pologne1</v>
      </c>
    </row>
    <row r="37" spans="1:19" ht="12.75">
      <c r="A37" s="10">
        <v>37</v>
      </c>
      <c r="B37" s="10" t="s">
        <v>102</v>
      </c>
      <c r="C37" s="10" t="s">
        <v>139</v>
      </c>
      <c r="D37" s="11" t="e">
        <f>VLOOKUP($B37,'T_B1.1a'!$B$10:$N$52,2,FALSE)</f>
        <v>#N/A</v>
      </c>
      <c r="E37" s="22"/>
      <c r="F37" s="17" t="e">
        <f>VLOOKUP($B37,'T_B1.1a'!$B$10:$N$52,4,FALSE)</f>
        <v>#N/A</v>
      </c>
      <c r="G37" s="17">
        <f>'T_B1.1a'!$E$41</f>
        <v>6741.379668093125</v>
      </c>
      <c r="H37" s="14" t="str">
        <f t="shared" si="0"/>
        <v>Estonia</v>
      </c>
      <c r="I37" s="14" t="str">
        <f t="shared" si="1"/>
        <v>Estonie</v>
      </c>
      <c r="J37" s="17" t="e">
        <f>VLOOKUP($B37,'T_B1.1a'!$B$10:$N$52,7,FALSE)</f>
        <v>#N/A</v>
      </c>
      <c r="K37" s="17" t="e">
        <f>VLOOKUP($B37,'T_B1.1a'!$B$10:$N$52,5,FALSE)</f>
        <v>#N/A</v>
      </c>
      <c r="L37" s="17" t="e">
        <f>VLOOKUP($B37,'T_B1.1a'!$B$10:$N$52,6,FALSE)</f>
        <v>#N/A</v>
      </c>
      <c r="M37" s="17">
        <f>'T_B1.1a'!$H$41</f>
        <v>8267.287201093926</v>
      </c>
      <c r="N37" s="14" t="str">
        <f t="shared" si="2"/>
        <v>Estonia</v>
      </c>
      <c r="O37" s="14" t="str">
        <f t="shared" si="3"/>
        <v>Estonie</v>
      </c>
      <c r="P37" s="17" t="e">
        <f>VLOOKUP($B37,'T_B1.1a'!$B$10:$N$52,11,FALSE)</f>
        <v>#N/A</v>
      </c>
      <c r="Q37" s="17">
        <f>'T_B1.1a'!$L$41</f>
        <v>12907.304705754188</v>
      </c>
      <c r="R37" s="14" t="str">
        <f t="shared" si="4"/>
        <v>Estonia</v>
      </c>
      <c r="S37" s="14" t="str">
        <f t="shared" si="5"/>
        <v>Estonie</v>
      </c>
    </row>
    <row r="38" spans="1:19" ht="12.75">
      <c r="A38" s="10">
        <v>24</v>
      </c>
      <c r="B38" s="10" t="s">
        <v>69</v>
      </c>
      <c r="C38" s="10" t="s">
        <v>130</v>
      </c>
      <c r="D38" s="11" t="e">
        <f>VLOOKUP($B38,'T_B1.1a'!$B$10:$N$52,2,FALSE)</f>
        <v>#N/A</v>
      </c>
      <c r="E38" s="22"/>
      <c r="F38" s="17" t="e">
        <f>VLOOKUP($B38,'T_B1.1a'!$B$10:$N$52,4,FALSE)</f>
        <v>#N/A</v>
      </c>
      <c r="G38" s="17">
        <f>'T_B1.1a'!$E$41</f>
        <v>6741.379668093125</v>
      </c>
      <c r="H38" s="14" t="str">
        <f t="shared" si="0"/>
        <v>Slovak Republic</v>
      </c>
      <c r="I38" s="14" t="str">
        <f t="shared" si="1"/>
        <v>Rép. slovaque</v>
      </c>
      <c r="J38" s="17" t="e">
        <f>VLOOKUP($B38,'T_B1.1a'!$B$10:$N$52,7,FALSE)</f>
        <v>#N/A</v>
      </c>
      <c r="K38" s="17" t="e">
        <f>VLOOKUP($B38,'T_B1.1a'!$B$10:$N$52,5,FALSE)</f>
        <v>#N/A</v>
      </c>
      <c r="L38" s="17" t="e">
        <f>VLOOKUP($B38,'T_B1.1a'!$B$10:$N$52,6,FALSE)</f>
        <v>#N/A</v>
      </c>
      <c r="M38" s="17">
        <f>'T_B1.1a'!$H$41</f>
        <v>8267.287201093926</v>
      </c>
      <c r="N38" s="14" t="str">
        <f t="shared" si="2"/>
        <v>Slovak Republic</v>
      </c>
      <c r="O38" s="14" t="str">
        <f t="shared" si="3"/>
        <v>Rép. slovaque</v>
      </c>
      <c r="P38" s="17" t="e">
        <f>VLOOKUP($B38,'T_B1.1a'!$B$10:$N$52,11,FALSE)</f>
        <v>#N/A</v>
      </c>
      <c r="Q38" s="17">
        <f>'T_B1.1a'!$L$41</f>
        <v>12907.304705754188</v>
      </c>
      <c r="R38" s="14" t="str">
        <f t="shared" si="4"/>
        <v>Slovak Republic</v>
      </c>
      <c r="S38" s="14" t="str">
        <f t="shared" si="5"/>
        <v>Rép. slovaque</v>
      </c>
    </row>
    <row r="39" spans="1:19" ht="12.75">
      <c r="A39" s="10">
        <v>5</v>
      </c>
      <c r="B39" s="10" t="s">
        <v>7</v>
      </c>
      <c r="C39" s="10" t="s">
        <v>114</v>
      </c>
      <c r="D39" s="11" t="e">
        <f>VLOOKUP($B39,'T_B1.1a'!$B$10:$N$52,2,FALSE)</f>
        <v>#N/A</v>
      </c>
      <c r="E39" s="22"/>
      <c r="F39" s="17" t="e">
        <f>VLOOKUP($B39,'T_B1.1a'!$B$10:$N$52,4,FALSE)</f>
        <v>#N/A</v>
      </c>
      <c r="G39" s="17">
        <f>'T_B1.1a'!$E$41</f>
        <v>6741.379668093125</v>
      </c>
      <c r="H39" s="14" t="str">
        <f t="shared" si="0"/>
        <v>Czech Republic</v>
      </c>
      <c r="I39" s="14" t="str">
        <f t="shared" si="1"/>
        <v>Rép. tchèque</v>
      </c>
      <c r="J39" s="17" t="e">
        <f>VLOOKUP($B39,'T_B1.1a'!$B$10:$N$52,7,FALSE)</f>
        <v>#N/A</v>
      </c>
      <c r="K39" s="17" t="e">
        <f>VLOOKUP($B39,'T_B1.1a'!$B$10:$N$52,5,FALSE)</f>
        <v>#N/A</v>
      </c>
      <c r="L39" s="17" t="e">
        <f>VLOOKUP($B39,'T_B1.1a'!$B$10:$N$52,6,FALSE)</f>
        <v>#N/A</v>
      </c>
      <c r="M39" s="17">
        <f>'T_B1.1a'!$H$41</f>
        <v>8267.287201093926</v>
      </c>
      <c r="N39" s="14" t="str">
        <f t="shared" si="2"/>
        <v>Czech Republic</v>
      </c>
      <c r="O39" s="14" t="str">
        <f t="shared" si="3"/>
        <v>Rép. tchèque</v>
      </c>
      <c r="P39" s="17" t="e">
        <f>VLOOKUP($B39,'T_B1.1a'!$B$10:$N$52,11,FALSE)</f>
        <v>#N/A</v>
      </c>
      <c r="Q39" s="17">
        <f>'T_B1.1a'!$L$41</f>
        <v>12907.304705754188</v>
      </c>
      <c r="R39" s="14" t="str">
        <f t="shared" si="4"/>
        <v>Czech Republic</v>
      </c>
      <c r="S39" s="14" t="str">
        <f t="shared" si="5"/>
        <v>Rép. tchèque</v>
      </c>
    </row>
    <row r="40" spans="1:19" ht="12.75">
      <c r="A40" s="10">
        <v>36</v>
      </c>
      <c r="B40" s="10" t="s">
        <v>34</v>
      </c>
      <c r="C40" s="10" t="s">
        <v>138</v>
      </c>
      <c r="D40" s="11">
        <f>VLOOKUP($B40,'T_B1.1a'!$B$10:$N$52,2,FALSE)</f>
        <v>3</v>
      </c>
      <c r="E40" s="22"/>
      <c r="F40" s="17">
        <f>VLOOKUP($B40,'T_B1.1a'!$B$10:$N$52,4,FALSE)</f>
        <v>2267.98006502244</v>
      </c>
      <c r="G40" s="17">
        <f>'T_B1.1a'!$E$41</f>
        <v>6741.379668093125</v>
      </c>
      <c r="H40" s="14" t="str">
        <f t="shared" si="0"/>
        <v>Chile</v>
      </c>
      <c r="I40" s="14" t="str">
        <f t="shared" si="1"/>
        <v>Chili</v>
      </c>
      <c r="J40" s="17">
        <f>VLOOKUP($B40,'T_B1.1a'!$B$10:$N$52,7,FALSE)</f>
        <v>2222.12749947529</v>
      </c>
      <c r="K40" s="17">
        <f>VLOOKUP($B40,'T_B1.1a'!$B$10:$N$52,5,FALSE)</f>
        <v>2189.7983058177</v>
      </c>
      <c r="L40" s="17">
        <f>VLOOKUP($B40,'T_B1.1a'!$B$10:$N$52,6,FALSE)</f>
        <v>2238.8522717177</v>
      </c>
      <c r="M40" s="17">
        <f>'T_B1.1a'!$H$41</f>
        <v>8267.287201093926</v>
      </c>
      <c r="N40" s="14" t="str">
        <f t="shared" si="2"/>
        <v>Chile</v>
      </c>
      <c r="O40" s="14" t="str">
        <f t="shared" si="3"/>
        <v>Chili</v>
      </c>
      <c r="P40" s="17">
        <f>VLOOKUP($B40,'T_B1.1a'!$B$10:$N$52,11,FALSE)</f>
        <v>6626.18450151318</v>
      </c>
      <c r="Q40" s="17">
        <f>'T_B1.1a'!$L$41</f>
        <v>12907.304705754188</v>
      </c>
      <c r="R40" s="14" t="str">
        <f t="shared" si="4"/>
        <v>Chile</v>
      </c>
      <c r="S40" s="14" t="str">
        <f t="shared" si="5"/>
        <v>Chili</v>
      </c>
    </row>
    <row r="41" spans="1:19" ht="12.75">
      <c r="A41" s="10">
        <v>18</v>
      </c>
      <c r="B41" s="10" t="s">
        <v>20</v>
      </c>
      <c r="C41" s="10" t="s">
        <v>125</v>
      </c>
      <c r="D41" s="11" t="e">
        <f>VLOOKUP($B41,'T_B1.1a'!$B$10:$N$52,2,FALSE)</f>
        <v>#N/A</v>
      </c>
      <c r="E41" s="22"/>
      <c r="F41" s="17" t="e">
        <f>VLOOKUP($B41,'T_B1.1a'!$B$10:$N$52,4,FALSE)</f>
        <v>#N/A</v>
      </c>
      <c r="G41" s="17">
        <f>'T_B1.1a'!$E$41</f>
        <v>6741.379668093125</v>
      </c>
      <c r="H41" s="14" t="str">
        <f t="shared" si="0"/>
        <v>Mexico</v>
      </c>
      <c r="I41" s="14" t="str">
        <f t="shared" si="1"/>
        <v>Mexique</v>
      </c>
      <c r="J41" s="17" t="e">
        <f>VLOOKUP($B41,'T_B1.1a'!$B$10:$N$52,7,FALSE)</f>
        <v>#N/A</v>
      </c>
      <c r="K41" s="17" t="e">
        <f>VLOOKUP($B41,'T_B1.1a'!$B$10:$N$52,5,FALSE)</f>
        <v>#N/A</v>
      </c>
      <c r="L41" s="17" t="e">
        <f>VLOOKUP($B41,'T_B1.1a'!$B$10:$N$52,6,FALSE)</f>
        <v>#N/A</v>
      </c>
      <c r="M41" s="17">
        <f>'T_B1.1a'!$H$41</f>
        <v>8267.287201093926</v>
      </c>
      <c r="N41" s="14" t="str">
        <f t="shared" si="2"/>
        <v>Mexico</v>
      </c>
      <c r="O41" s="14" t="str">
        <f t="shared" si="3"/>
        <v>Mexique</v>
      </c>
      <c r="P41" s="17" t="e">
        <f>VLOOKUP($B41,'T_B1.1a'!$B$10:$N$52,11,FALSE)</f>
        <v>#N/A</v>
      </c>
      <c r="Q41" s="17">
        <f>'T_B1.1a'!$L$41</f>
        <v>12907.304705754188</v>
      </c>
      <c r="R41" s="14" t="str">
        <f t="shared" si="4"/>
        <v>Mexico</v>
      </c>
      <c r="S41" s="14" t="str">
        <f t="shared" si="5"/>
        <v>Mexique</v>
      </c>
    </row>
    <row r="42" spans="1:19" ht="12.75">
      <c r="A42" s="10">
        <v>35</v>
      </c>
      <c r="B42" s="10" t="s">
        <v>33</v>
      </c>
      <c r="C42" s="10" t="s">
        <v>137</v>
      </c>
      <c r="D42" s="11" t="e">
        <f>VLOOKUP($B42,'T_B1.1a'!$B$10:$N$52,2,FALSE)</f>
        <v>#N/A</v>
      </c>
      <c r="E42" s="22">
        <v>1</v>
      </c>
      <c r="F42" s="17" t="e">
        <f>VLOOKUP($B42,'T_B1.1a'!$B$10:$N$52,4,FALSE)</f>
        <v>#N/A</v>
      </c>
      <c r="G42" s="17">
        <f>'T_B1.1a'!$E$41</f>
        <v>6741.379668093125</v>
      </c>
      <c r="H42" s="14" t="str">
        <f t="shared" si="0"/>
        <v>Brazil1</v>
      </c>
      <c r="I42" s="14" t="str">
        <f t="shared" si="1"/>
        <v>Brésil1</v>
      </c>
      <c r="J42" s="17" t="e">
        <f>VLOOKUP($B42,'T_B1.1a'!$B$10:$N$52,7,FALSE)</f>
        <v>#N/A</v>
      </c>
      <c r="K42" s="17" t="e">
        <f>VLOOKUP($B42,'T_B1.1a'!$B$10:$N$52,5,FALSE)</f>
        <v>#N/A</v>
      </c>
      <c r="L42" s="17" t="e">
        <f>VLOOKUP($B42,'T_B1.1a'!$B$10:$N$52,6,FALSE)</f>
        <v>#N/A</v>
      </c>
      <c r="M42" s="17">
        <f>'T_B1.1a'!$H$41</f>
        <v>8267.287201093926</v>
      </c>
      <c r="N42" s="14" t="str">
        <f t="shared" si="2"/>
        <v>Brazil1</v>
      </c>
      <c r="O42" s="14" t="str">
        <f t="shared" si="3"/>
        <v>Brésil1</v>
      </c>
      <c r="P42" s="17" t="e">
        <f>VLOOKUP($B42,'T_B1.1a'!$B$10:$N$52,11,FALSE)</f>
        <v>#N/A</v>
      </c>
      <c r="Q42" s="17">
        <f>'T_B1.1a'!$L$41</f>
        <v>12907.304705754188</v>
      </c>
      <c r="R42" s="14" t="str">
        <f t="shared" si="4"/>
        <v>Brazil1</v>
      </c>
      <c r="S42" s="14" t="str">
        <f t="shared" si="5"/>
        <v>Brésil1</v>
      </c>
    </row>
    <row r="43" spans="1:19" ht="12.75">
      <c r="A43" s="10">
        <v>4</v>
      </c>
      <c r="B43" s="10" t="s">
        <v>6</v>
      </c>
      <c r="C43" s="10" t="s">
        <v>6</v>
      </c>
      <c r="D43" s="11" t="e">
        <f>VLOOKUP($B43,'T_B1.1a'!$B$10:$N$52,2,FALSE)</f>
        <v>#N/A</v>
      </c>
      <c r="E43" s="22">
        <v>1</v>
      </c>
      <c r="F43" s="17" t="e">
        <f>VLOOKUP($B43,'T_B1.1a'!$B$10:$N$52,4,FALSE)</f>
        <v>#N/A</v>
      </c>
      <c r="G43" s="17">
        <f>'T_B1.1a'!$E$41</f>
        <v>6741.379668093125</v>
      </c>
      <c r="H43" s="14" t="str">
        <f>CONCATENATE($B43,$E43)</f>
        <v>Canada1</v>
      </c>
      <c r="I43" s="14" t="str">
        <f>CONCATENATE($C43,$E43)</f>
        <v>Canada1</v>
      </c>
      <c r="J43" s="17" t="e">
        <f>VLOOKUP($B43,'T_B1.1a'!$B$10:$N$52,7,FALSE)</f>
        <v>#N/A</v>
      </c>
      <c r="K43" s="52"/>
      <c r="L43" s="52"/>
      <c r="M43" s="17">
        <f>'T_B1.1a'!$H$41</f>
        <v>8267.287201093926</v>
      </c>
      <c r="N43" s="14" t="str">
        <f>CONCATENATE($B43,$E43)</f>
        <v>Canada1</v>
      </c>
      <c r="O43" s="14" t="str">
        <f>CONCATENATE($C43,$E43)</f>
        <v>Canada1</v>
      </c>
      <c r="P43" s="17" t="e">
        <f>VLOOKUP($B43,'T_B1.1a'!$B$10:$N$52,11,FALSE)</f>
        <v>#N/A</v>
      </c>
      <c r="Q43" s="17">
        <f>'T_B1.1a'!$L$41</f>
        <v>12907.304705754188</v>
      </c>
      <c r="R43" s="14" t="str">
        <f>CONCATENATE($B43,$E43)</f>
        <v>Canada1</v>
      </c>
      <c r="S43" s="14" t="str">
        <f>CONCATENATE($C43,$E43)</f>
        <v>Canada1</v>
      </c>
    </row>
    <row r="44" spans="1:19" ht="12.75">
      <c r="A44" s="10">
        <v>40</v>
      </c>
      <c r="B44" s="10" t="s">
        <v>103</v>
      </c>
      <c r="C44" s="10" t="s">
        <v>142</v>
      </c>
      <c r="D44" s="11" t="e">
        <f>VLOOKUP($B44,'T_B1.1a'!$B$10:$N$52,2,FALSE)</f>
        <v>#N/A</v>
      </c>
      <c r="E44" s="22"/>
      <c r="F44" s="17" t="e">
        <f>VLOOKUP($B44,'T_B1.1a'!$B$10:$N$52,4,FALSE)</f>
        <v>#N/A</v>
      </c>
      <c r="G44" s="17">
        <f>'T_B1.1a'!$E$41</f>
        <v>6741.379668093125</v>
      </c>
      <c r="H44" s="14" t="str">
        <f t="shared" si="0"/>
        <v>Slovenia</v>
      </c>
      <c r="I44" s="14" t="str">
        <f t="shared" si="1"/>
        <v>Slovénie</v>
      </c>
      <c r="J44" s="17" t="e">
        <f>VLOOKUP($B44,'T_B1.1a'!$B$10:$N$52,7,FALSE)</f>
        <v>#N/A</v>
      </c>
      <c r="K44" s="17" t="e">
        <f>VLOOKUP($B44,'T_B1.1a'!$B$10:$N$52,5,FALSE)</f>
        <v>#N/A</v>
      </c>
      <c r="L44" s="17" t="e">
        <f>VLOOKUP($B44,'T_B1.1a'!$B$10:$N$52,6,FALSE)</f>
        <v>#N/A</v>
      </c>
      <c r="M44" s="17">
        <f>'T_B1.1a'!$H$41</f>
        <v>8267.287201093926</v>
      </c>
      <c r="N44" s="14" t="str">
        <f t="shared" si="2"/>
        <v>Slovenia</v>
      </c>
      <c r="O44" s="14" t="str">
        <f t="shared" si="3"/>
        <v>Slovénie</v>
      </c>
      <c r="P44" s="17" t="e">
        <f>VLOOKUP($B44,'T_B1.1a'!$B$10:$N$52,11,FALSE)</f>
        <v>#N/A</v>
      </c>
      <c r="Q44" s="17">
        <f>'T_B1.1a'!$L$41</f>
        <v>12907.304705754188</v>
      </c>
      <c r="R44" s="14" t="str">
        <f t="shared" si="4"/>
        <v>Slovenia</v>
      </c>
      <c r="S44" s="14" t="str">
        <f t="shared" si="5"/>
        <v>Slovénie</v>
      </c>
    </row>
    <row r="45" spans="1:19" ht="12.75">
      <c r="A45" s="10">
        <v>39</v>
      </c>
      <c r="B45" s="10" t="s">
        <v>36</v>
      </c>
      <c r="C45" s="10" t="s">
        <v>141</v>
      </c>
      <c r="D45" s="11" t="e">
        <f>VLOOKUP($B45,'T_B1.1a'!$B$10:$N$52,2,FALSE)</f>
        <v>#N/A</v>
      </c>
      <c r="E45" s="22">
        <v>1</v>
      </c>
      <c r="F45" s="17" t="e">
        <f>VLOOKUP($B45,'T_B1.1a'!$B$10:$N$52,4,FALSE)</f>
        <v>#N/A</v>
      </c>
      <c r="G45" s="17">
        <f>'T_B1.1a'!$E$41</f>
        <v>6741.379668093125</v>
      </c>
      <c r="H45" s="14" t="str">
        <f t="shared" si="0"/>
        <v>Russian Federation1</v>
      </c>
      <c r="I45" s="14" t="str">
        <f t="shared" si="1"/>
        <v>Fédération de Russie1</v>
      </c>
      <c r="J45" s="17" t="e">
        <f>VLOOKUP($B45,'T_B1.1a'!$B$10:$N$52,7,FALSE)</f>
        <v>#N/A</v>
      </c>
      <c r="K45" s="52"/>
      <c r="L45" s="52"/>
      <c r="M45" s="17">
        <f>'T_B1.1a'!$H$41</f>
        <v>8267.287201093926</v>
      </c>
      <c r="N45" s="14" t="str">
        <f t="shared" si="2"/>
        <v>Russian Federation1</v>
      </c>
      <c r="O45" s="14" t="str">
        <f t="shared" si="3"/>
        <v>Fédération de Russie1</v>
      </c>
      <c r="P45" s="17" t="e">
        <f>VLOOKUP($B45,'T_B1.1a'!$B$10:$N$52,11,FALSE)</f>
        <v>#N/A</v>
      </c>
      <c r="Q45" s="17">
        <f>'T_B1.1a'!$L$41</f>
        <v>12907.304705754188</v>
      </c>
      <c r="R45" s="14" t="str">
        <f t="shared" si="4"/>
        <v>Russian Federation1</v>
      </c>
      <c r="S45" s="14" t="str">
        <f t="shared" si="5"/>
        <v>Fédération de Russie1</v>
      </c>
    </row>
    <row r="46" spans="1:19" ht="12.75">
      <c r="A46" s="51"/>
      <c r="B46" s="51"/>
      <c r="C46" s="51"/>
      <c r="D46" s="51"/>
      <c r="E46" s="51"/>
      <c r="F46" s="51"/>
      <c r="G46" s="51"/>
      <c r="H46" s="51"/>
      <c r="I46" s="51"/>
      <c r="J46" s="51"/>
      <c r="K46" s="51"/>
      <c r="L46" s="51"/>
      <c r="M46" s="51"/>
      <c r="N46" s="51"/>
      <c r="O46" s="51"/>
      <c r="P46" s="51"/>
      <c r="Q46" s="51"/>
      <c r="R46" s="51"/>
      <c r="S46" s="51"/>
    </row>
    <row r="48" spans="1:19" ht="12.75">
      <c r="A48" s="10">
        <v>10</v>
      </c>
      <c r="B48" s="10" t="s">
        <v>12</v>
      </c>
      <c r="C48" s="10" t="s">
        <v>118</v>
      </c>
      <c r="D48" s="11" t="e">
        <f>VLOOKUP($B48,'T_B1.1a'!$B$10:$N$52,2,FALSE)</f>
        <v>#N/A</v>
      </c>
      <c r="E48" s="22"/>
      <c r="F48" s="17" t="e">
        <f>VLOOKUP($B48,'T_B1.1a'!$B$10:$N$52,4,FALSE)</f>
        <v>#N/A</v>
      </c>
      <c r="G48" s="17">
        <f>'T_B1.1a'!$E$41</f>
        <v>6741.379668093125</v>
      </c>
      <c r="H48" s="14" t="str">
        <f>CONCATENATE($B48,$E48)</f>
        <v>Greece</v>
      </c>
      <c r="I48" s="14" t="str">
        <f>CONCATENATE($C48,$E48)</f>
        <v>Grèce</v>
      </c>
      <c r="J48" s="17" t="e">
        <f>VLOOKUP($B48,'T_B1.1a'!$B$10:$N$52,7,FALSE)</f>
        <v>#N/A</v>
      </c>
      <c r="K48" s="17" t="e">
        <f>VLOOKUP($B48,'T_B1.1a'!$B$10:$N$52,5,FALSE)</f>
        <v>#N/A</v>
      </c>
      <c r="L48" s="17" t="e">
        <f>VLOOKUP($B48,'T_B1.1a'!$B$10:$N$52,6,FALSE)</f>
        <v>#N/A</v>
      </c>
      <c r="M48" s="17">
        <f>'T_B1.1a'!$H$41</f>
        <v>8267.287201093926</v>
      </c>
      <c r="N48" s="14" t="str">
        <f>CONCATENATE($B48,$E48)</f>
        <v>Greece</v>
      </c>
      <c r="O48" s="14" t="str">
        <f>CONCATENATE($C48,$E48)</f>
        <v>Grèce</v>
      </c>
      <c r="P48" s="17" t="e">
        <f>VLOOKUP($B48,'T_B1.1a'!$B$10:$N$52,11,FALSE)</f>
        <v>#N/A</v>
      </c>
      <c r="Q48" s="17">
        <f>'T_B1.1a'!$L$41</f>
        <v>12907.304705754188</v>
      </c>
      <c r="R48" s="14" t="str">
        <f>CONCATENATE($B48,$E48)</f>
        <v>Greece</v>
      </c>
      <c r="S48" s="14" t="str">
        <f>CONCATENATE($C48,$E48)</f>
        <v>Grèce</v>
      </c>
    </row>
    <row r="49" spans="1:19" ht="12.75">
      <c r="A49" s="10">
        <v>28</v>
      </c>
      <c r="B49" s="10" t="s">
        <v>30</v>
      </c>
      <c r="C49" s="10" t="s">
        <v>134</v>
      </c>
      <c r="D49" s="11" t="e">
        <f>VLOOKUP($B49,'T_B1.1a'!$B$10:$N$52,2,FALSE)</f>
        <v>#N/A</v>
      </c>
      <c r="E49" s="22">
        <v>1</v>
      </c>
      <c r="F49" s="17" t="e">
        <f>VLOOKUP($B49,'T_B1.1a'!$B$10:$N$52,4,FALSE)</f>
        <v>#N/A</v>
      </c>
      <c r="G49" s="17">
        <f>'T_B1.1a'!$E$41</f>
        <v>6741.379668093125</v>
      </c>
      <c r="H49" s="14" t="str">
        <f>CONCATENATE($B49,$E49)</f>
        <v>Turkey1</v>
      </c>
      <c r="I49" s="14" t="str">
        <f>CONCATENATE($C49,$E49)</f>
        <v>Turquie1</v>
      </c>
      <c r="J49" s="17" t="e">
        <f>VLOOKUP($B49,'T_B1.1a'!$B$10:$N$52,7,FALSE)</f>
        <v>#N/A</v>
      </c>
      <c r="K49" s="52"/>
      <c r="L49" s="17" t="e">
        <f>VLOOKUP($B49,'T_B1.1a'!$B$10:$N$52,6,FALSE)</f>
        <v>#N/A</v>
      </c>
      <c r="M49" s="17">
        <f>'T_B1.1a'!$H$41</f>
        <v>8267.287201093926</v>
      </c>
      <c r="N49" s="14" t="str">
        <f>CONCATENATE($B49,$E49)</f>
        <v>Turkey1</v>
      </c>
      <c r="O49" s="14" t="str">
        <f>CONCATENATE($C49,$E49)</f>
        <v>Turquie1</v>
      </c>
      <c r="P49" s="17" t="e">
        <f>VLOOKUP($B49,'T_B1.1a'!$B$10:$N$52,11,FALSE)</f>
        <v>#N/A</v>
      </c>
      <c r="Q49" s="17">
        <f>'T_B1.1a'!$L$41</f>
        <v>12907.304705754188</v>
      </c>
      <c r="R49" s="14" t="str">
        <f>CONCATENATE($B49,$E49)</f>
        <v>Turkey1</v>
      </c>
      <c r="S49" s="14" t="str">
        <f>CONCATENATE($C49,$E49)</f>
        <v>Turquie1</v>
      </c>
    </row>
    <row r="51" ht="12.75">
      <c r="A51" s="4" t="s">
        <v>164</v>
      </c>
    </row>
    <row r="52" spans="1:14" ht="72.75" customHeight="1">
      <c r="A52" s="213" t="str">
        <f>'T_B1.1a'!B52</f>
        <v>1. Ano de referência 2006.
2. Instituições públicas apenas (para o Canadá, no Ensino Superior apenas; para a Itália, exceto no Ensino Superior).  
3. Ano de referência 2008.
Fonte: OCDE. Índia, Indonésia: UNESCO Institute for Statistics (World Education Indicators Programme). China: China Educational Finance Statistics Yearbook 2008. Ver anexo 3 do Education at a Glance 2010 (publicação da OCDE) para notas detalhadas (www.oecd.org/edu/eag2010).</v>
      </c>
      <c r="B52" s="213"/>
      <c r="C52" s="213"/>
      <c r="D52" s="213"/>
      <c r="E52" s="213"/>
      <c r="F52" s="213"/>
      <c r="G52" s="213"/>
      <c r="H52" s="213"/>
      <c r="I52" s="213"/>
      <c r="J52" s="213"/>
      <c r="K52" s="213"/>
      <c r="L52" s="213"/>
      <c r="M52" s="213"/>
      <c r="N52" s="213"/>
    </row>
  </sheetData>
  <sheetProtection/>
  <mergeCells count="11">
    <mergeCell ref="P8:S8"/>
    <mergeCell ref="A52:N52"/>
    <mergeCell ref="A4:S4"/>
    <mergeCell ref="U4:AC4"/>
    <mergeCell ref="A7:S7"/>
    <mergeCell ref="U7:AC7"/>
    <mergeCell ref="F10:I10"/>
    <mergeCell ref="J10:O10"/>
    <mergeCell ref="P10:S10"/>
    <mergeCell ref="F8:I8"/>
    <mergeCell ref="J8:O8"/>
  </mergeCells>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7"/>
  <dimension ref="A1:AB52"/>
  <sheetViews>
    <sheetView zoomScalePageLayoutView="0" workbookViewId="0" topLeftCell="A1">
      <selection activeCell="G7" sqref="G7"/>
    </sheetView>
  </sheetViews>
  <sheetFormatPr defaultColWidth="9.140625" defaultRowHeight="12.75"/>
  <cols>
    <col min="4" max="4" width="7.421875" style="0" customWidth="1"/>
    <col min="5" max="5" width="6.57421875" style="0" customWidth="1"/>
    <col min="6" max="9" width="7.140625" style="0" customWidth="1"/>
    <col min="10" max="10" width="9.00390625" style="0" customWidth="1"/>
    <col min="14" max="14" width="10.7109375" style="0" customWidth="1"/>
  </cols>
  <sheetData>
    <row r="1" ht="12.75">
      <c r="A1" s="113" t="s">
        <v>194</v>
      </c>
    </row>
    <row r="2" spans="1:2" ht="12.75">
      <c r="A2" s="115" t="s">
        <v>195</v>
      </c>
      <c r="B2" t="s">
        <v>158</v>
      </c>
    </row>
    <row r="3" ht="12.75">
      <c r="A3" s="115" t="s">
        <v>196</v>
      </c>
    </row>
    <row r="4" spans="1:28" ht="27.75" customHeight="1">
      <c r="A4" s="189" t="s">
        <v>175</v>
      </c>
      <c r="B4" s="190"/>
      <c r="C4" s="190"/>
      <c r="D4" s="190"/>
      <c r="E4" s="190"/>
      <c r="F4" s="190"/>
      <c r="G4" s="190"/>
      <c r="H4" s="190"/>
      <c r="I4" s="190"/>
      <c r="J4" s="209"/>
      <c r="K4" s="209"/>
      <c r="L4" s="209"/>
      <c r="M4" s="209"/>
      <c r="P4" s="223"/>
      <c r="Q4" s="224"/>
      <c r="R4" s="224"/>
      <c r="S4" s="224"/>
      <c r="T4" s="224"/>
      <c r="U4" s="224"/>
      <c r="V4" s="224"/>
      <c r="W4" s="224"/>
      <c r="X4" s="224"/>
      <c r="Y4" s="203"/>
      <c r="Z4" s="203"/>
      <c r="AA4" s="203"/>
      <c r="AB4" s="203"/>
    </row>
    <row r="5" spans="1:28" ht="12.75">
      <c r="A5" s="78" t="s">
        <v>148</v>
      </c>
      <c r="P5" s="103"/>
      <c r="Q5" s="2"/>
      <c r="R5" s="2"/>
      <c r="S5" s="2"/>
      <c r="T5" s="2"/>
      <c r="U5" s="2"/>
      <c r="V5" s="2"/>
      <c r="W5" s="2"/>
      <c r="X5" s="2"/>
      <c r="Y5" s="2"/>
      <c r="Z5" s="2"/>
      <c r="AA5" s="2"/>
      <c r="AB5" s="2"/>
    </row>
    <row r="6" spans="16:28" ht="12.75">
      <c r="P6" s="2"/>
      <c r="Q6" s="2"/>
      <c r="R6" s="2"/>
      <c r="S6" s="2"/>
      <c r="T6" s="2"/>
      <c r="U6" s="2"/>
      <c r="V6" s="2"/>
      <c r="W6" s="2"/>
      <c r="X6" s="2"/>
      <c r="Y6" s="2"/>
      <c r="Z6" s="2"/>
      <c r="AA6" s="2"/>
      <c r="AB6" s="2"/>
    </row>
    <row r="7" spans="1:28" ht="121.5" customHeight="1">
      <c r="A7" s="222" t="s">
        <v>188</v>
      </c>
      <c r="B7" s="222"/>
      <c r="C7" s="222"/>
      <c r="D7" s="222"/>
      <c r="E7" s="222"/>
      <c r="F7" s="222"/>
      <c r="G7" s="222"/>
      <c r="H7" s="222"/>
      <c r="I7" s="222"/>
      <c r="J7" s="209"/>
      <c r="K7" s="209"/>
      <c r="L7" s="209"/>
      <c r="M7" s="209"/>
      <c r="P7" s="225"/>
      <c r="Q7" s="226"/>
      <c r="R7" s="226"/>
      <c r="S7" s="226"/>
      <c r="T7" s="226"/>
      <c r="U7" s="226"/>
      <c r="V7" s="226"/>
      <c r="W7" s="226"/>
      <c r="X7" s="226"/>
      <c r="Y7" s="204"/>
      <c r="Z7" s="204"/>
      <c r="AA7" s="204"/>
      <c r="AB7" s="204"/>
    </row>
    <row r="10" spans="9:13" ht="12.75">
      <c r="I10" s="2"/>
      <c r="J10" s="108"/>
      <c r="K10" s="109"/>
      <c r="L10" s="108"/>
      <c r="M10" s="108"/>
    </row>
    <row r="11" spans="1:15" ht="34.5" customHeight="1">
      <c r="A11" s="6" t="s">
        <v>109</v>
      </c>
      <c r="B11" s="6" t="s">
        <v>2</v>
      </c>
      <c r="C11" s="6" t="s">
        <v>110</v>
      </c>
      <c r="D11" s="7" t="s">
        <v>144</v>
      </c>
      <c r="E11" s="12" t="s">
        <v>143</v>
      </c>
      <c r="F11" s="61" t="s">
        <v>44</v>
      </c>
      <c r="G11" s="61" t="s">
        <v>37</v>
      </c>
      <c r="H11" s="61" t="s">
        <v>38</v>
      </c>
      <c r="I11" s="104" t="s">
        <v>39</v>
      </c>
      <c r="J11" s="105" t="s">
        <v>44</v>
      </c>
      <c r="K11" s="106" t="s">
        <v>0</v>
      </c>
      <c r="L11" s="105" t="s">
        <v>38</v>
      </c>
      <c r="M11" s="107" t="s">
        <v>39</v>
      </c>
      <c r="N11" s="18" t="s">
        <v>145</v>
      </c>
      <c r="O11" s="18" t="s">
        <v>146</v>
      </c>
    </row>
    <row r="12" spans="1:15" ht="12.75">
      <c r="A12" s="8">
        <v>35</v>
      </c>
      <c r="B12" s="8" t="s">
        <v>33</v>
      </c>
      <c r="C12" s="8" t="s">
        <v>137</v>
      </c>
      <c r="D12" s="9" t="e">
        <f>VLOOKUP($B12,'T_B1.1a'!$B$10:$N$52,2,FALSE)</f>
        <v>#N/A</v>
      </c>
      <c r="E12" s="21">
        <v>1</v>
      </c>
      <c r="F12" s="28" t="e">
        <f>VLOOKUP($B12,'T_B1.1a'!$B$10:$N$52,3,FALSE)</f>
        <v>#N/A</v>
      </c>
      <c r="G12" s="28" t="e">
        <f>VLOOKUP($B12,'T_B1.1a'!$B$10:$N$52,4,FALSE)</f>
        <v>#N/A</v>
      </c>
      <c r="H12" s="28" t="e">
        <f>VLOOKUP($B12,'T_B1.1a'!$B$10:$N$52,7,FALSE)</f>
        <v>#N/A</v>
      </c>
      <c r="I12" s="28" t="e">
        <f>VLOOKUP($B12,'T_B1.1a'!$B$10:$N$52,11,FALSE)</f>
        <v>#N/A</v>
      </c>
      <c r="J12" s="62">
        <f aca="true" t="shared" si="0" ref="J12:J41">IF(AND(ISNUMBER($G12),ISNUMBER(F12)),F12/$G12*100,100)</f>
        <v>100</v>
      </c>
      <c r="K12" s="63">
        <f aca="true" t="shared" si="1" ref="K12:K41">IF(AND(ISNUMBER($G12),ISNUMBER(G12)),G12/$G12*100,100)</f>
        <v>100</v>
      </c>
      <c r="L12" s="62">
        <f aca="true" t="shared" si="2" ref="L12:L41">IF(AND(ISNUMBER($G12),ISNUMBER(H12)),H12/$G12*100,100)</f>
        <v>100</v>
      </c>
      <c r="M12" s="62">
        <f aca="true" t="shared" si="3" ref="M12:M41">IF(AND(ISNUMBER($G12),ISNUMBER(I12)),I12/$G12*100,100)</f>
        <v>100</v>
      </c>
      <c r="N12" s="13" t="str">
        <f aca="true" t="shared" si="4" ref="N12:N41">CONCATENATE($B12,$E12)</f>
        <v>Brazil1</v>
      </c>
      <c r="O12" s="13" t="str">
        <f aca="true" t="shared" si="5" ref="O12:O41">CONCATENATE($C12,$E12)</f>
        <v>Brésil1</v>
      </c>
    </row>
    <row r="13" spans="1:15" ht="12.75">
      <c r="A13" s="10">
        <v>18</v>
      </c>
      <c r="B13" s="10" t="s">
        <v>20</v>
      </c>
      <c r="C13" s="10" t="s">
        <v>125</v>
      </c>
      <c r="D13" s="11" t="e">
        <f>VLOOKUP($B13,'T_B1.1a'!$B$10:$N$52,2,FALSE)</f>
        <v>#N/A</v>
      </c>
      <c r="E13" s="22"/>
      <c r="F13" s="29" t="e">
        <f>VLOOKUP($B13,'T_B1.1a'!$B$10:$N$52,3,FALSE)</f>
        <v>#N/A</v>
      </c>
      <c r="G13" s="29" t="e">
        <f>VLOOKUP($B13,'T_B1.1a'!$B$10:$N$52,4,FALSE)</f>
        <v>#N/A</v>
      </c>
      <c r="H13" s="29" t="e">
        <f>VLOOKUP($B13,'T_B1.1a'!$B$10:$N$52,7,FALSE)</f>
        <v>#N/A</v>
      </c>
      <c r="I13" s="29" t="e">
        <f>VLOOKUP($B13,'T_B1.1a'!$B$10:$N$52,11,FALSE)</f>
        <v>#N/A</v>
      </c>
      <c r="J13" s="64">
        <f t="shared" si="0"/>
        <v>100</v>
      </c>
      <c r="K13" s="65">
        <f t="shared" si="1"/>
        <v>100</v>
      </c>
      <c r="L13" s="64">
        <f t="shared" si="2"/>
        <v>100</v>
      </c>
      <c r="M13" s="64">
        <f t="shared" si="3"/>
        <v>100</v>
      </c>
      <c r="N13" s="14" t="str">
        <f t="shared" si="4"/>
        <v>Mexico</v>
      </c>
      <c r="O13" s="14" t="str">
        <f t="shared" si="5"/>
        <v>Mexique</v>
      </c>
    </row>
    <row r="14" spans="1:15" ht="12.75">
      <c r="A14" s="10">
        <v>36</v>
      </c>
      <c r="B14" s="10" t="s">
        <v>34</v>
      </c>
      <c r="C14" s="10" t="s">
        <v>138</v>
      </c>
      <c r="D14" s="11">
        <f>VLOOKUP($B14,'T_B1.1a'!$B$10:$N$52,2,FALSE)</f>
        <v>3</v>
      </c>
      <c r="E14" s="22"/>
      <c r="F14" s="29">
        <f>VLOOKUP($B14,'T_B1.1a'!$B$10:$N$52,3,FALSE)</f>
        <v>3370.66269182569</v>
      </c>
      <c r="G14" s="29">
        <f>VLOOKUP($B14,'T_B1.1a'!$B$10:$N$52,4,FALSE)</f>
        <v>2267.98006502244</v>
      </c>
      <c r="H14" s="29">
        <f>VLOOKUP($B14,'T_B1.1a'!$B$10:$N$52,7,FALSE)</f>
        <v>2222.12749947529</v>
      </c>
      <c r="I14" s="29">
        <f>VLOOKUP($B14,'T_B1.1a'!$B$10:$N$52,11,FALSE)</f>
        <v>6626.18450151318</v>
      </c>
      <c r="J14" s="64">
        <f t="shared" si="0"/>
        <v>148.61959078958392</v>
      </c>
      <c r="K14" s="65">
        <f t="shared" si="1"/>
        <v>100</v>
      </c>
      <c r="L14" s="64">
        <f t="shared" si="2"/>
        <v>97.9782641719694</v>
      </c>
      <c r="M14" s="64">
        <f t="shared" si="3"/>
        <v>292.16237848402864</v>
      </c>
      <c r="N14" s="14" t="str">
        <f t="shared" si="4"/>
        <v>Chile</v>
      </c>
      <c r="O14" s="14" t="str">
        <f t="shared" si="5"/>
        <v>Chili</v>
      </c>
    </row>
    <row r="15" spans="1:15" ht="12.75">
      <c r="A15" s="10">
        <v>30</v>
      </c>
      <c r="B15" s="10" t="s">
        <v>32</v>
      </c>
      <c r="C15" s="10" t="s">
        <v>136</v>
      </c>
      <c r="D15" s="11" t="e">
        <f>VLOOKUP($B15,'T_B1.1a'!$B$10:$N$52,2,FALSE)</f>
        <v>#N/A</v>
      </c>
      <c r="E15" s="22"/>
      <c r="F15" s="29" t="e">
        <f>VLOOKUP($B15,'T_B1.1a'!$B$10:$N$52,3,FALSE)</f>
        <v>#N/A</v>
      </c>
      <c r="G15" s="29" t="e">
        <f>VLOOKUP($B15,'T_B1.1a'!$B$10:$N$52,4,FALSE)</f>
        <v>#N/A</v>
      </c>
      <c r="H15" s="29" t="e">
        <f>VLOOKUP($B15,'T_B1.1a'!$B$10:$N$52,7,FALSE)</f>
        <v>#N/A</v>
      </c>
      <c r="I15" s="29" t="e">
        <f>VLOOKUP($B15,'T_B1.1a'!$B$10:$N$52,11,FALSE)</f>
        <v>#N/A</v>
      </c>
      <c r="J15" s="64">
        <f t="shared" si="0"/>
        <v>100</v>
      </c>
      <c r="K15" s="65">
        <f t="shared" si="1"/>
        <v>100</v>
      </c>
      <c r="L15" s="64">
        <f t="shared" si="2"/>
        <v>100</v>
      </c>
      <c r="M15" s="64">
        <f t="shared" si="3"/>
        <v>100</v>
      </c>
      <c r="N15" s="14" t="str">
        <f t="shared" si="4"/>
        <v>United States</v>
      </c>
      <c r="O15" s="14" t="str">
        <f t="shared" si="5"/>
        <v>États-Unis</v>
      </c>
    </row>
    <row r="16" spans="1:15" ht="12.75">
      <c r="A16" s="10">
        <v>9</v>
      </c>
      <c r="B16" s="10" t="s">
        <v>11</v>
      </c>
      <c r="C16" s="10" t="s">
        <v>117</v>
      </c>
      <c r="D16" s="11" t="e">
        <f>VLOOKUP($B16,'T_B1.1a'!$B$10:$N$52,2,FALSE)</f>
        <v>#N/A</v>
      </c>
      <c r="E16" s="22"/>
      <c r="F16" s="29" t="e">
        <f>VLOOKUP($B16,'T_B1.1a'!$B$10:$N$52,3,FALSE)</f>
        <v>#N/A</v>
      </c>
      <c r="G16" s="29" t="e">
        <f>VLOOKUP($B16,'T_B1.1a'!$B$10:$N$52,4,FALSE)</f>
        <v>#N/A</v>
      </c>
      <c r="H16" s="29" t="e">
        <f>VLOOKUP($B16,'T_B1.1a'!$B$10:$N$52,7,FALSE)</f>
        <v>#N/A</v>
      </c>
      <c r="I16" s="29" t="e">
        <f>VLOOKUP($B16,'T_B1.1a'!$B$10:$N$52,11,FALSE)</f>
        <v>#N/A</v>
      </c>
      <c r="J16" s="64">
        <f t="shared" si="0"/>
        <v>100</v>
      </c>
      <c r="K16" s="65">
        <f t="shared" si="1"/>
        <v>100</v>
      </c>
      <c r="L16" s="64">
        <f t="shared" si="2"/>
        <v>100</v>
      </c>
      <c r="M16" s="64">
        <f t="shared" si="3"/>
        <v>100</v>
      </c>
      <c r="N16" s="14" t="str">
        <f t="shared" si="4"/>
        <v>Germany</v>
      </c>
      <c r="O16" s="14" t="str">
        <f t="shared" si="5"/>
        <v>Allemagne</v>
      </c>
    </row>
    <row r="17" spans="1:15" ht="12.75">
      <c r="A17" s="10">
        <v>5</v>
      </c>
      <c r="B17" s="10" t="s">
        <v>7</v>
      </c>
      <c r="C17" s="10" t="s">
        <v>114</v>
      </c>
      <c r="D17" s="11" t="e">
        <f>VLOOKUP($B17,'T_B1.1a'!$B$10:$N$52,2,FALSE)</f>
        <v>#N/A</v>
      </c>
      <c r="E17" s="22"/>
      <c r="F17" s="29" t="e">
        <f>VLOOKUP($B17,'T_B1.1a'!$B$10:$N$52,3,FALSE)</f>
        <v>#N/A</v>
      </c>
      <c r="G17" s="29" t="e">
        <f>VLOOKUP($B17,'T_B1.1a'!$B$10:$N$52,4,FALSE)</f>
        <v>#N/A</v>
      </c>
      <c r="H17" s="29" t="e">
        <f>VLOOKUP($B17,'T_B1.1a'!$B$10:$N$52,7,FALSE)</f>
        <v>#N/A</v>
      </c>
      <c r="I17" s="29" t="e">
        <f>VLOOKUP($B17,'T_B1.1a'!$B$10:$N$52,11,FALSE)</f>
        <v>#N/A</v>
      </c>
      <c r="J17" s="64">
        <f t="shared" si="0"/>
        <v>100</v>
      </c>
      <c r="K17" s="65">
        <f t="shared" si="1"/>
        <v>100</v>
      </c>
      <c r="L17" s="64">
        <f t="shared" si="2"/>
        <v>100</v>
      </c>
      <c r="M17" s="64">
        <f t="shared" si="3"/>
        <v>100</v>
      </c>
      <c r="N17" s="14" t="str">
        <f t="shared" si="4"/>
        <v>Czech Republic</v>
      </c>
      <c r="O17" s="14" t="str">
        <f t="shared" si="5"/>
        <v>Rép. tchèque</v>
      </c>
    </row>
    <row r="18" spans="1:15" ht="12.75">
      <c r="A18" s="10">
        <v>19</v>
      </c>
      <c r="B18" s="10" t="s">
        <v>21</v>
      </c>
      <c r="C18" s="10" t="s">
        <v>126</v>
      </c>
      <c r="D18" s="11" t="e">
        <f>VLOOKUP($B18,'T_B1.1a'!$B$10:$N$52,2,FALSE)</f>
        <v>#N/A</v>
      </c>
      <c r="E18" s="22"/>
      <c r="F18" s="29" t="e">
        <f>VLOOKUP($B18,'T_B1.1a'!$B$10:$N$52,3,FALSE)</f>
        <v>#N/A</v>
      </c>
      <c r="G18" s="29" t="e">
        <f>VLOOKUP($B18,'T_B1.1a'!$B$10:$N$52,4,FALSE)</f>
        <v>#N/A</v>
      </c>
      <c r="H18" s="29" t="e">
        <f>VLOOKUP($B18,'T_B1.1a'!$B$10:$N$52,7,FALSE)</f>
        <v>#N/A</v>
      </c>
      <c r="I18" s="29" t="e">
        <f>VLOOKUP($B18,'T_B1.1a'!$B$10:$N$52,11,FALSE)</f>
        <v>#N/A</v>
      </c>
      <c r="J18" s="64">
        <f t="shared" si="0"/>
        <v>100</v>
      </c>
      <c r="K18" s="65">
        <f t="shared" si="1"/>
        <v>100</v>
      </c>
      <c r="L18" s="64">
        <f t="shared" si="2"/>
        <v>100</v>
      </c>
      <c r="M18" s="64">
        <f t="shared" si="3"/>
        <v>100</v>
      </c>
      <c r="N18" s="14" t="str">
        <f t="shared" si="4"/>
        <v>Netherlands</v>
      </c>
      <c r="O18" s="14" t="str">
        <f t="shared" si="5"/>
        <v>Pays-Bas</v>
      </c>
    </row>
    <row r="19" spans="1:15" ht="12.75">
      <c r="A19" s="10">
        <v>27</v>
      </c>
      <c r="B19" s="10" t="s">
        <v>29</v>
      </c>
      <c r="C19" s="10" t="s">
        <v>133</v>
      </c>
      <c r="D19" s="11" t="e">
        <f>VLOOKUP($B19,'T_B1.1a'!$B$10:$N$52,2,FALSE)</f>
        <v>#N/A</v>
      </c>
      <c r="E19" s="22">
        <v>1</v>
      </c>
      <c r="F19" s="29" t="e">
        <f>VLOOKUP($B19,'T_B1.1a'!$B$10:$N$52,3,FALSE)</f>
        <v>#N/A</v>
      </c>
      <c r="G19" s="29" t="e">
        <f>VLOOKUP($B19,'T_B1.1a'!$B$10:$N$52,4,FALSE)</f>
        <v>#N/A</v>
      </c>
      <c r="H19" s="29" t="e">
        <f>VLOOKUP($B19,'T_B1.1a'!$B$10:$N$52,7,FALSE)</f>
        <v>#N/A</v>
      </c>
      <c r="I19" s="29" t="e">
        <f>VLOOKUP($B19,'T_B1.1a'!$B$10:$N$52,11,FALSE)</f>
        <v>#N/A</v>
      </c>
      <c r="J19" s="64">
        <f t="shared" si="0"/>
        <v>100</v>
      </c>
      <c r="K19" s="65">
        <f t="shared" si="1"/>
        <v>100</v>
      </c>
      <c r="L19" s="64">
        <f t="shared" si="2"/>
        <v>100</v>
      </c>
      <c r="M19" s="64">
        <f t="shared" si="3"/>
        <v>100</v>
      </c>
      <c r="N19" s="14" t="str">
        <f t="shared" si="4"/>
        <v>Switzerland1</v>
      </c>
      <c r="O19" s="14" t="str">
        <f t="shared" si="5"/>
        <v>Suisse1</v>
      </c>
    </row>
    <row r="20" spans="1:15" ht="12.75">
      <c r="A20" s="10">
        <v>1</v>
      </c>
      <c r="B20" s="10" t="s">
        <v>4</v>
      </c>
      <c r="C20" s="10" t="s">
        <v>111</v>
      </c>
      <c r="D20" s="11" t="e">
        <f>VLOOKUP($B20,'T_B1.1a'!$B$10:$N$52,2,FALSE)</f>
        <v>#N/A</v>
      </c>
      <c r="E20" s="22"/>
      <c r="F20" s="29" t="e">
        <f>VLOOKUP($B20,'T_B1.1a'!$B$10:$N$52,3,FALSE)</f>
        <v>#N/A</v>
      </c>
      <c r="G20" s="29" t="e">
        <f>VLOOKUP($B20,'T_B1.1a'!$B$10:$N$52,4,FALSE)</f>
        <v>#N/A</v>
      </c>
      <c r="H20" s="29" t="e">
        <f>VLOOKUP($B20,'T_B1.1a'!$B$10:$N$52,7,FALSE)</f>
        <v>#N/A</v>
      </c>
      <c r="I20" s="29" t="e">
        <f>VLOOKUP($B20,'T_B1.1a'!$B$10:$N$52,11,FALSE)</f>
        <v>#N/A</v>
      </c>
      <c r="J20" s="64">
        <f t="shared" si="0"/>
        <v>100</v>
      </c>
      <c r="K20" s="65">
        <f t="shared" si="1"/>
        <v>100</v>
      </c>
      <c r="L20" s="64">
        <f t="shared" si="2"/>
        <v>100</v>
      </c>
      <c r="M20" s="64">
        <f t="shared" si="3"/>
        <v>100</v>
      </c>
      <c r="N20" s="14" t="str">
        <f t="shared" si="4"/>
        <v>Australia</v>
      </c>
      <c r="O20" s="14" t="str">
        <f t="shared" si="5"/>
        <v>Australie</v>
      </c>
    </row>
    <row r="21" spans="1:15" ht="12.75">
      <c r="A21" s="10">
        <v>38</v>
      </c>
      <c r="B21" s="10" t="s">
        <v>35</v>
      </c>
      <c r="C21" s="10" t="s">
        <v>140</v>
      </c>
      <c r="D21" s="11" t="str">
        <f>VLOOKUP($B21,'T_B1.1a'!$B$10:$N$52,2,FALSE)</f>
        <v>-</v>
      </c>
      <c r="E21" s="22"/>
      <c r="F21" s="29">
        <f>VLOOKUP($B21,'T_B1.1a'!$B$10:$N$52,3,FALSE)</f>
        <v>3631.37465140619</v>
      </c>
      <c r="G21" s="29">
        <f>VLOOKUP($B21,'T_B1.1a'!$B$10:$N$52,4,FALSE)</f>
        <v>5059.79902651092</v>
      </c>
      <c r="H21" s="29">
        <f>VLOOKUP($B21,'T_B1.1a'!$B$10:$N$52,7,FALSE)</f>
        <v>5740.659</v>
      </c>
      <c r="I21" s="29">
        <f>VLOOKUP($B21,'T_B1.1a'!$B$10:$N$52,11,FALSE)</f>
        <v>11435.4893639529</v>
      </c>
      <c r="J21" s="64">
        <f t="shared" si="0"/>
        <v>71.76914799144252</v>
      </c>
      <c r="K21" s="65">
        <f t="shared" si="1"/>
        <v>100</v>
      </c>
      <c r="L21" s="64">
        <f t="shared" si="2"/>
        <v>113.45626515839264</v>
      </c>
      <c r="M21" s="64">
        <f t="shared" si="3"/>
        <v>226.00679007281553</v>
      </c>
      <c r="N21" s="14" t="str">
        <f t="shared" si="4"/>
        <v>Israel</v>
      </c>
      <c r="O21" s="14" t="str">
        <f t="shared" si="5"/>
        <v>Israël</v>
      </c>
    </row>
    <row r="22" spans="1:15" ht="12.75">
      <c r="A22" s="10">
        <v>26</v>
      </c>
      <c r="B22" s="10" t="s">
        <v>28</v>
      </c>
      <c r="C22" s="10" t="s">
        <v>132</v>
      </c>
      <c r="D22" s="11" t="e">
        <f>VLOOKUP($B22,'T_B1.1a'!$B$10:$N$52,2,FALSE)</f>
        <v>#N/A</v>
      </c>
      <c r="E22" s="22"/>
      <c r="F22" s="29" t="e">
        <f>VLOOKUP($B22,'T_B1.1a'!$B$10:$N$52,3,FALSE)</f>
        <v>#N/A</v>
      </c>
      <c r="G22" s="29" t="e">
        <f>VLOOKUP($B22,'T_B1.1a'!$B$10:$N$52,4,FALSE)</f>
        <v>#N/A</v>
      </c>
      <c r="H22" s="29" t="e">
        <f>VLOOKUP($B22,'T_B1.1a'!$B$10:$N$52,7,FALSE)</f>
        <v>#N/A</v>
      </c>
      <c r="I22" s="29" t="e">
        <f>VLOOKUP($B22,'T_B1.1a'!$B$10:$N$52,11,FALSE)</f>
        <v>#N/A</v>
      </c>
      <c r="J22" s="64">
        <f t="shared" si="0"/>
        <v>100</v>
      </c>
      <c r="K22" s="65">
        <f t="shared" si="1"/>
        <v>100</v>
      </c>
      <c r="L22" s="64">
        <f t="shared" si="2"/>
        <v>100</v>
      </c>
      <c r="M22" s="64">
        <f t="shared" si="3"/>
        <v>100</v>
      </c>
      <c r="N22" s="14" t="str">
        <f t="shared" si="4"/>
        <v>Sweden</v>
      </c>
      <c r="O22" s="14" t="str">
        <f t="shared" si="5"/>
        <v>Suède</v>
      </c>
    </row>
    <row r="23" spans="1:15" ht="12.75">
      <c r="A23" s="10">
        <v>7</v>
      </c>
      <c r="B23" s="10" t="s">
        <v>9</v>
      </c>
      <c r="C23" s="10" t="s">
        <v>116</v>
      </c>
      <c r="D23" s="11" t="e">
        <f>VLOOKUP($B23,'T_B1.1a'!$B$10:$N$52,2,FALSE)</f>
        <v>#N/A</v>
      </c>
      <c r="E23" s="22"/>
      <c r="F23" s="29" t="e">
        <f>VLOOKUP($B23,'T_B1.1a'!$B$10:$N$52,3,FALSE)</f>
        <v>#N/A</v>
      </c>
      <c r="G23" s="29" t="e">
        <f>VLOOKUP($B23,'T_B1.1a'!$B$10:$N$52,4,FALSE)</f>
        <v>#N/A</v>
      </c>
      <c r="H23" s="29" t="e">
        <f>VLOOKUP($B23,'T_B1.1a'!$B$10:$N$52,7,FALSE)</f>
        <v>#N/A</v>
      </c>
      <c r="I23" s="29" t="e">
        <f>VLOOKUP($B23,'T_B1.1a'!$B$10:$N$52,11,FALSE)</f>
        <v>#N/A</v>
      </c>
      <c r="J23" s="64">
        <f t="shared" si="0"/>
        <v>100</v>
      </c>
      <c r="K23" s="65">
        <f t="shared" si="1"/>
        <v>100</v>
      </c>
      <c r="L23" s="64">
        <f t="shared" si="2"/>
        <v>100</v>
      </c>
      <c r="M23" s="64">
        <f t="shared" si="3"/>
        <v>100</v>
      </c>
      <c r="N23" s="14" t="str">
        <f t="shared" si="4"/>
        <v>Finland</v>
      </c>
      <c r="O23" s="14" t="str">
        <f t="shared" si="5"/>
        <v>Finlande</v>
      </c>
    </row>
    <row r="24" spans="1:15" ht="12.75">
      <c r="A24" s="10">
        <v>20</v>
      </c>
      <c r="B24" s="10" t="s">
        <v>22</v>
      </c>
      <c r="C24" s="10" t="s">
        <v>127</v>
      </c>
      <c r="D24" s="11" t="e">
        <f>VLOOKUP($B24,'T_B1.1a'!$B$10:$N$52,2,FALSE)</f>
        <v>#N/A</v>
      </c>
      <c r="E24" s="22"/>
      <c r="F24" s="29" t="e">
        <f>VLOOKUP($B24,'T_B1.1a'!$B$10:$N$52,3,FALSE)</f>
        <v>#N/A</v>
      </c>
      <c r="G24" s="29" t="e">
        <f>VLOOKUP($B24,'T_B1.1a'!$B$10:$N$52,4,FALSE)</f>
        <v>#N/A</v>
      </c>
      <c r="H24" s="29" t="e">
        <f>VLOOKUP($B24,'T_B1.1a'!$B$10:$N$52,7,FALSE)</f>
        <v>#N/A</v>
      </c>
      <c r="I24" s="29" t="e">
        <f>VLOOKUP($B24,'T_B1.1a'!$B$10:$N$52,11,FALSE)</f>
        <v>#N/A</v>
      </c>
      <c r="J24" s="64">
        <f t="shared" si="0"/>
        <v>100</v>
      </c>
      <c r="K24" s="65">
        <f t="shared" si="1"/>
        <v>100</v>
      </c>
      <c r="L24" s="64">
        <f t="shared" si="2"/>
        <v>100</v>
      </c>
      <c r="M24" s="64">
        <f t="shared" si="3"/>
        <v>100</v>
      </c>
      <c r="N24" s="14" t="str">
        <f t="shared" si="4"/>
        <v>New Zealand</v>
      </c>
      <c r="O24" s="14" t="str">
        <f t="shared" si="5"/>
        <v>Nouvelle-Zélande</v>
      </c>
    </row>
    <row r="25" spans="1:15" ht="12.75">
      <c r="A25" s="10">
        <v>8</v>
      </c>
      <c r="B25" s="10" t="s">
        <v>10</v>
      </c>
      <c r="C25" s="10" t="s">
        <v>10</v>
      </c>
      <c r="D25" s="11" t="e">
        <f>VLOOKUP($B25,'T_B1.1a'!$B$10:$N$52,2,FALSE)</f>
        <v>#N/A</v>
      </c>
      <c r="E25" s="22"/>
      <c r="F25" s="29" t="e">
        <f>VLOOKUP($B25,'T_B1.1a'!$B$10:$N$52,3,FALSE)</f>
        <v>#N/A</v>
      </c>
      <c r="G25" s="29" t="e">
        <f>VLOOKUP($B25,'T_B1.1a'!$B$10:$N$52,4,FALSE)</f>
        <v>#N/A</v>
      </c>
      <c r="H25" s="29" t="e">
        <f>VLOOKUP($B25,'T_B1.1a'!$B$10:$N$52,7,FALSE)</f>
        <v>#N/A</v>
      </c>
      <c r="I25" s="29" t="e">
        <f>VLOOKUP($B25,'T_B1.1a'!$B$10:$N$52,11,FALSE)</f>
        <v>#N/A</v>
      </c>
      <c r="J25" s="64">
        <f t="shared" si="0"/>
        <v>100</v>
      </c>
      <c r="K25" s="65">
        <f t="shared" si="1"/>
        <v>100</v>
      </c>
      <c r="L25" s="64">
        <f t="shared" si="2"/>
        <v>100</v>
      </c>
      <c r="M25" s="64">
        <f t="shared" si="3"/>
        <v>100</v>
      </c>
      <c r="N25" s="14" t="str">
        <f t="shared" si="4"/>
        <v>France</v>
      </c>
      <c r="O25" s="14" t="str">
        <f t="shared" si="5"/>
        <v>France</v>
      </c>
    </row>
    <row r="26" spans="1:15" ht="12.75">
      <c r="A26" s="10">
        <v>23</v>
      </c>
      <c r="B26" s="10" t="s">
        <v>26</v>
      </c>
      <c r="C26" s="10" t="s">
        <v>26</v>
      </c>
      <c r="D26" s="11">
        <f>VLOOKUP($B26,'T_B1.1a'!$B$10:$N$52,2,FALSE)</f>
        <v>2</v>
      </c>
      <c r="E26" s="22">
        <v>1</v>
      </c>
      <c r="F26" s="29">
        <f>VLOOKUP($B26,'T_B1.1a'!$B$10:$N$52,3,FALSE)</f>
        <v>5005.73135944095</v>
      </c>
      <c r="G26" s="29">
        <f>VLOOKUP($B26,'T_B1.1a'!$B$10:$N$52,4,FALSE)</f>
        <v>5011.25961781578</v>
      </c>
      <c r="H26" s="29">
        <f>VLOOKUP($B26,'T_B1.1a'!$B$10:$N$52,7,FALSE)</f>
        <v>6833.41732928526</v>
      </c>
      <c r="I26" s="29">
        <f>VLOOKUP($B26,'T_B1.1a'!$B$10:$N$52,11,FALSE)</f>
        <v>10398.0535418265</v>
      </c>
      <c r="J26" s="64">
        <f>IF(AND(ISNUMBER($G26),ISNUMBER(F26)),F26/$G26*100,100)</f>
        <v>99.88968325737552</v>
      </c>
      <c r="K26" s="65">
        <f>IF(AND(ISNUMBER($G26),ISNUMBER(G26)),G26/$G26*100,100)</f>
        <v>100</v>
      </c>
      <c r="L26" s="64">
        <f>IF(AND(ISNUMBER($G26),ISNUMBER(H26)),H26/$G26*100,100)</f>
        <v>136.36127142548025</v>
      </c>
      <c r="M26" s="64">
        <f>IF(AND(ISNUMBER($G26),ISNUMBER(I26)),I26/$G26*100,100)</f>
        <v>207.49381063515168</v>
      </c>
      <c r="N26" s="14" t="str">
        <f>CONCATENATE($B26,$E26)</f>
        <v>Portugal1</v>
      </c>
      <c r="O26" s="14" t="str">
        <f>CONCATENATE($C26,$E26)</f>
        <v>Portugal1</v>
      </c>
    </row>
    <row r="27" spans="1:15" ht="12.75">
      <c r="A27" s="10">
        <v>15</v>
      </c>
      <c r="B27" s="10" t="s">
        <v>17</v>
      </c>
      <c r="C27" s="10" t="s">
        <v>123</v>
      </c>
      <c r="D27" s="11" t="e">
        <f>VLOOKUP($B27,'T_B1.1a'!$B$10:$N$52,2,FALSE)</f>
        <v>#N/A</v>
      </c>
      <c r="E27" s="22">
        <v>2</v>
      </c>
      <c r="F27" s="29" t="e">
        <f>VLOOKUP($B27,'T_B1.1a'!$B$10:$N$52,3,FALSE)</f>
        <v>#N/A</v>
      </c>
      <c r="G27" s="29" t="e">
        <f>VLOOKUP($B27,'T_B1.1a'!$B$10:$N$52,4,FALSE)</f>
        <v>#N/A</v>
      </c>
      <c r="H27" s="29" t="e">
        <f>VLOOKUP($B27,'T_B1.1a'!$B$10:$N$52,7,FALSE)</f>
        <v>#N/A</v>
      </c>
      <c r="I27" s="29" t="e">
        <f>VLOOKUP($B27,'T_B1.1a'!$B$10:$N$52,11,FALSE)</f>
        <v>#N/A</v>
      </c>
      <c r="J27" s="64">
        <f t="shared" si="0"/>
        <v>100</v>
      </c>
      <c r="K27" s="65">
        <f t="shared" si="1"/>
        <v>100</v>
      </c>
      <c r="L27" s="64">
        <f t="shared" si="2"/>
        <v>100</v>
      </c>
      <c r="M27" s="64">
        <f t="shared" si="3"/>
        <v>100</v>
      </c>
      <c r="N27" s="14" t="str">
        <f t="shared" si="4"/>
        <v>Japan2</v>
      </c>
      <c r="O27" s="14" t="str">
        <f t="shared" si="5"/>
        <v>Japon2</v>
      </c>
    </row>
    <row r="28" spans="1:15" ht="12.75">
      <c r="A28" s="10">
        <v>25</v>
      </c>
      <c r="B28" s="10" t="s">
        <v>27</v>
      </c>
      <c r="C28" s="10" t="s">
        <v>131</v>
      </c>
      <c r="D28" s="11" t="e">
        <f>VLOOKUP($B28,'T_B1.1a'!$B$10:$N$52,2,FALSE)</f>
        <v>#N/A</v>
      </c>
      <c r="E28" s="22"/>
      <c r="F28" s="29" t="e">
        <f>VLOOKUP($B28,'T_B1.1a'!$B$10:$N$52,3,FALSE)</f>
        <v>#N/A</v>
      </c>
      <c r="G28" s="29" t="e">
        <f>VLOOKUP($B28,'T_B1.1a'!$B$10:$N$52,4,FALSE)</f>
        <v>#N/A</v>
      </c>
      <c r="H28" s="29" t="e">
        <f>VLOOKUP($B28,'T_B1.1a'!$B$10:$N$52,7,FALSE)</f>
        <v>#N/A</v>
      </c>
      <c r="I28" s="29" t="e">
        <f>VLOOKUP($B28,'T_B1.1a'!$B$10:$N$52,11,FALSE)</f>
        <v>#N/A</v>
      </c>
      <c r="J28" s="64">
        <f t="shared" si="0"/>
        <v>100</v>
      </c>
      <c r="K28" s="65">
        <f t="shared" si="1"/>
        <v>100</v>
      </c>
      <c r="L28" s="64">
        <f t="shared" si="2"/>
        <v>100</v>
      </c>
      <c r="M28" s="64">
        <f t="shared" si="3"/>
        <v>100</v>
      </c>
      <c r="N28" s="14" t="str">
        <f t="shared" si="4"/>
        <v>Spain</v>
      </c>
      <c r="O28" s="14" t="str">
        <f t="shared" si="5"/>
        <v>Espagne</v>
      </c>
    </row>
    <row r="29" spans="1:15" ht="12.75">
      <c r="A29" s="10">
        <v>29</v>
      </c>
      <c r="B29" s="10" t="s">
        <v>31</v>
      </c>
      <c r="C29" s="10" t="s">
        <v>135</v>
      </c>
      <c r="D29" s="11" t="e">
        <f>VLOOKUP($B29,'T_B1.1a'!$B$10:$N$52,2,FALSE)</f>
        <v>#N/A</v>
      </c>
      <c r="E29" s="22"/>
      <c r="F29" s="29" t="e">
        <f>VLOOKUP($B29,'T_B1.1a'!$B$10:$N$52,3,FALSE)</f>
        <v>#N/A</v>
      </c>
      <c r="G29" s="29" t="e">
        <f>VLOOKUP($B29,'T_B1.1a'!$B$10:$N$52,4,FALSE)</f>
        <v>#N/A</v>
      </c>
      <c r="H29" s="29" t="e">
        <f>VLOOKUP($B29,'T_B1.1a'!$B$10:$N$52,7,FALSE)</f>
        <v>#N/A</v>
      </c>
      <c r="I29" s="29" t="e">
        <f>VLOOKUP($B29,'T_B1.1a'!$B$10:$N$52,11,FALSE)</f>
        <v>#N/A</v>
      </c>
      <c r="J29" s="64">
        <f t="shared" si="0"/>
        <v>100</v>
      </c>
      <c r="K29" s="65">
        <f t="shared" si="1"/>
        <v>100</v>
      </c>
      <c r="L29" s="64">
        <f t="shared" si="2"/>
        <v>100</v>
      </c>
      <c r="M29" s="64">
        <f t="shared" si="3"/>
        <v>100</v>
      </c>
      <c r="N29" s="14" t="str">
        <f t="shared" si="4"/>
        <v>United Kingdom</v>
      </c>
      <c r="O29" s="14" t="str">
        <f t="shared" si="5"/>
        <v>Royaume-Uni</v>
      </c>
    </row>
    <row r="30" spans="1:15" ht="12.75">
      <c r="A30" s="10">
        <v>3</v>
      </c>
      <c r="B30" s="10" t="s">
        <v>68</v>
      </c>
      <c r="C30" s="10" t="s">
        <v>113</v>
      </c>
      <c r="D30" s="11" t="e">
        <f>VLOOKUP($B30,'T_B1.1a'!$B$10:$N$52,2,FALSE)</f>
        <v>#N/A</v>
      </c>
      <c r="E30" s="22"/>
      <c r="F30" s="29" t="e">
        <f>VLOOKUP($B30,'T_B1.1a'!$B$10:$N$52,3,FALSE)</f>
        <v>#N/A</v>
      </c>
      <c r="G30" s="29" t="e">
        <f>VLOOKUP($B30,'T_B1.1a'!$B$10:$N$52,4,FALSE)</f>
        <v>#N/A</v>
      </c>
      <c r="H30" s="29" t="e">
        <f>VLOOKUP($B30,'T_B1.1a'!$B$10:$N$52,7,FALSE)</f>
        <v>#N/A</v>
      </c>
      <c r="I30" s="29" t="e">
        <f>VLOOKUP($B30,'T_B1.1a'!$B$10:$N$52,11,FALSE)</f>
        <v>#N/A</v>
      </c>
      <c r="J30" s="64">
        <f t="shared" si="0"/>
        <v>100</v>
      </c>
      <c r="K30" s="65">
        <f t="shared" si="1"/>
        <v>100</v>
      </c>
      <c r="L30" s="64">
        <f t="shared" si="2"/>
        <v>100</v>
      </c>
      <c r="M30" s="64">
        <f t="shared" si="3"/>
        <v>100</v>
      </c>
      <c r="N30" s="14" t="str">
        <f t="shared" si="4"/>
        <v>Belgium</v>
      </c>
      <c r="O30" s="14" t="str">
        <f t="shared" si="5"/>
        <v>Belgique</v>
      </c>
    </row>
    <row r="31" spans="1:15" ht="12.75">
      <c r="A31" s="10">
        <v>13</v>
      </c>
      <c r="B31" s="10" t="s">
        <v>15</v>
      </c>
      <c r="C31" s="10" t="s">
        <v>121</v>
      </c>
      <c r="D31" s="11" t="e">
        <f>VLOOKUP($B31,'T_B1.1a'!$B$10:$N$52,2,FALSE)</f>
        <v>#N/A</v>
      </c>
      <c r="E31" s="22"/>
      <c r="F31" s="29" t="e">
        <f>VLOOKUP($B31,'T_B1.1a'!$B$10:$N$52,3,FALSE)</f>
        <v>#N/A</v>
      </c>
      <c r="G31" s="29" t="e">
        <f>VLOOKUP($B31,'T_B1.1a'!$B$10:$N$52,4,FALSE)</f>
        <v>#N/A</v>
      </c>
      <c r="H31" s="29" t="e">
        <f>VLOOKUP($B31,'T_B1.1a'!$B$10:$N$52,7,FALSE)</f>
        <v>#N/A</v>
      </c>
      <c r="I31" s="29" t="e">
        <f>VLOOKUP($B31,'T_B1.1a'!$B$10:$N$52,11,FALSE)</f>
        <v>#N/A</v>
      </c>
      <c r="J31" s="64">
        <f t="shared" si="0"/>
        <v>100</v>
      </c>
      <c r="K31" s="65">
        <f t="shared" si="1"/>
        <v>100</v>
      </c>
      <c r="L31" s="64">
        <f t="shared" si="2"/>
        <v>100</v>
      </c>
      <c r="M31" s="64">
        <f t="shared" si="3"/>
        <v>100</v>
      </c>
      <c r="N31" s="14" t="str">
        <f t="shared" si="4"/>
        <v>Ireland</v>
      </c>
      <c r="O31" s="14" t="str">
        <f t="shared" si="5"/>
        <v>Irlande</v>
      </c>
    </row>
    <row r="32" spans="1:15" ht="12.75">
      <c r="A32" s="10">
        <v>6</v>
      </c>
      <c r="B32" s="10" t="s">
        <v>8</v>
      </c>
      <c r="C32" s="10" t="s">
        <v>115</v>
      </c>
      <c r="D32" s="11" t="e">
        <f>VLOOKUP($B32,'T_B1.1a'!$B$10:$N$52,2,FALSE)</f>
        <v>#N/A</v>
      </c>
      <c r="E32" s="22">
        <v>2</v>
      </c>
      <c r="F32" s="29" t="e">
        <f>VLOOKUP($B32,'T_B1.1a'!$B$10:$N$52,3,FALSE)</f>
        <v>#N/A</v>
      </c>
      <c r="G32" s="29" t="e">
        <f>VLOOKUP($B32,'T_B1.1a'!$B$10:$N$52,4,FALSE)</f>
        <v>#N/A</v>
      </c>
      <c r="H32" s="29" t="e">
        <f>VLOOKUP($B32,'T_B1.1a'!$B$10:$N$52,7,FALSE)</f>
        <v>#N/A</v>
      </c>
      <c r="I32" s="29" t="e">
        <f>VLOOKUP($B32,'T_B1.1a'!$B$10:$N$52,11,FALSE)</f>
        <v>#N/A</v>
      </c>
      <c r="J32" s="64">
        <f t="shared" si="0"/>
        <v>100</v>
      </c>
      <c r="K32" s="65">
        <f t="shared" si="1"/>
        <v>100</v>
      </c>
      <c r="L32" s="64">
        <f t="shared" si="2"/>
        <v>100</v>
      </c>
      <c r="M32" s="64">
        <f t="shared" si="3"/>
        <v>100</v>
      </c>
      <c r="N32" s="14" t="str">
        <f t="shared" si="4"/>
        <v>Denmark2</v>
      </c>
      <c r="O32" s="14" t="str">
        <f t="shared" si="5"/>
        <v>Danemark2</v>
      </c>
    </row>
    <row r="33" spans="1:15" ht="12.75">
      <c r="A33" s="10">
        <v>2</v>
      </c>
      <c r="B33" s="10" t="s">
        <v>5</v>
      </c>
      <c r="C33" s="10" t="s">
        <v>112</v>
      </c>
      <c r="D33" s="11" t="e">
        <f>VLOOKUP($B33,'T_B1.1a'!$B$10:$N$52,2,FALSE)</f>
        <v>#N/A</v>
      </c>
      <c r="E33" s="22"/>
      <c r="F33" s="29" t="e">
        <f>VLOOKUP($B33,'T_B1.1a'!$B$10:$N$52,3,FALSE)</f>
        <v>#N/A</v>
      </c>
      <c r="G33" s="29" t="e">
        <f>VLOOKUP($B33,'T_B1.1a'!$B$10:$N$52,4,FALSE)</f>
        <v>#N/A</v>
      </c>
      <c r="H33" s="29" t="e">
        <f>VLOOKUP($B33,'T_B1.1a'!$B$10:$N$52,7,FALSE)</f>
        <v>#N/A</v>
      </c>
      <c r="I33" s="29" t="e">
        <f>VLOOKUP($B33,'T_B1.1a'!$B$10:$N$52,11,FALSE)</f>
        <v>#N/A</v>
      </c>
      <c r="J33" s="64">
        <f t="shared" si="0"/>
        <v>100</v>
      </c>
      <c r="K33" s="65">
        <f t="shared" si="1"/>
        <v>100</v>
      </c>
      <c r="L33" s="64">
        <f t="shared" si="2"/>
        <v>100</v>
      </c>
      <c r="M33" s="64">
        <f t="shared" si="3"/>
        <v>100</v>
      </c>
      <c r="N33" s="14" t="str">
        <f t="shared" si="4"/>
        <v>Austria</v>
      </c>
      <c r="O33" s="14" t="str">
        <f t="shared" si="5"/>
        <v>Autriche</v>
      </c>
    </row>
    <row r="34" spans="1:15" ht="12.75">
      <c r="A34" s="10">
        <v>21</v>
      </c>
      <c r="B34" s="10" t="s">
        <v>23</v>
      </c>
      <c r="C34" s="10" t="s">
        <v>128</v>
      </c>
      <c r="D34" s="11" t="e">
        <f>VLOOKUP($B34,'T_B1.1a'!$B$10:$N$52,2,FALSE)</f>
        <v>#N/A</v>
      </c>
      <c r="E34" s="22"/>
      <c r="F34" s="29" t="e">
        <f>VLOOKUP($B34,'T_B1.1a'!$B$10:$N$52,3,FALSE)</f>
        <v>#N/A</v>
      </c>
      <c r="G34" s="29" t="e">
        <f>VLOOKUP($B34,'T_B1.1a'!$B$10:$N$52,4,FALSE)</f>
        <v>#N/A</v>
      </c>
      <c r="H34" s="29" t="e">
        <f>VLOOKUP($B34,'T_B1.1a'!$B$10:$N$52,7,FALSE)</f>
        <v>#N/A</v>
      </c>
      <c r="I34" s="29" t="e">
        <f>VLOOKUP($B34,'T_B1.1a'!$B$10:$N$52,11,FALSE)</f>
        <v>#N/A</v>
      </c>
      <c r="J34" s="64">
        <f t="shared" si="0"/>
        <v>100</v>
      </c>
      <c r="K34" s="65">
        <f t="shared" si="1"/>
        <v>100</v>
      </c>
      <c r="L34" s="64">
        <f t="shared" si="2"/>
        <v>100</v>
      </c>
      <c r="M34" s="64">
        <f t="shared" si="3"/>
        <v>100</v>
      </c>
      <c r="N34" s="14" t="str">
        <f t="shared" si="4"/>
        <v>Norway</v>
      </c>
      <c r="O34" s="14" t="str">
        <f t="shared" si="5"/>
        <v>Norvège</v>
      </c>
    </row>
    <row r="35" spans="1:15" ht="12.75">
      <c r="A35" s="10">
        <v>16</v>
      </c>
      <c r="B35" s="10" t="s">
        <v>18</v>
      </c>
      <c r="C35" s="10" t="s">
        <v>124</v>
      </c>
      <c r="D35" s="11" t="e">
        <f>VLOOKUP($B35,'T_B1.1a'!$B$10:$N$52,2,FALSE)</f>
        <v>#N/A</v>
      </c>
      <c r="E35" s="22"/>
      <c r="F35" s="29" t="e">
        <f>VLOOKUP($B35,'T_B1.1a'!$B$10:$N$52,3,FALSE)</f>
        <v>#N/A</v>
      </c>
      <c r="G35" s="29" t="e">
        <f>VLOOKUP($B35,'T_B1.1a'!$B$10:$N$52,4,FALSE)</f>
        <v>#N/A</v>
      </c>
      <c r="H35" s="29" t="e">
        <f>VLOOKUP($B35,'T_B1.1a'!$B$10:$N$52,7,FALSE)</f>
        <v>#N/A</v>
      </c>
      <c r="I35" s="29" t="e">
        <f>VLOOKUP($B35,'T_B1.1a'!$B$10:$N$52,11,FALSE)</f>
        <v>#N/A</v>
      </c>
      <c r="J35" s="64">
        <f t="shared" si="0"/>
        <v>100</v>
      </c>
      <c r="K35" s="65">
        <f t="shared" si="1"/>
        <v>100</v>
      </c>
      <c r="L35" s="64">
        <f t="shared" si="2"/>
        <v>100</v>
      </c>
      <c r="M35" s="64">
        <f t="shared" si="3"/>
        <v>100</v>
      </c>
      <c r="N35" s="14" t="str">
        <f t="shared" si="4"/>
        <v>Korea</v>
      </c>
      <c r="O35" s="14" t="str">
        <f t="shared" si="5"/>
        <v>Corée</v>
      </c>
    </row>
    <row r="36" spans="1:15" ht="12.75">
      <c r="A36" s="10">
        <v>24</v>
      </c>
      <c r="B36" s="10" t="s">
        <v>69</v>
      </c>
      <c r="C36" s="10" t="s">
        <v>130</v>
      </c>
      <c r="D36" s="11" t="e">
        <f>VLOOKUP($B36,'T_B1.1a'!$B$10:$N$52,2,FALSE)</f>
        <v>#N/A</v>
      </c>
      <c r="E36" s="22">
        <v>2</v>
      </c>
      <c r="F36" s="29" t="e">
        <f>VLOOKUP($B36,'T_B1.1a'!$B$10:$N$52,3,FALSE)</f>
        <v>#N/A</v>
      </c>
      <c r="G36" s="29" t="e">
        <f>VLOOKUP($B36,'T_B1.1a'!$B$10:$N$52,4,FALSE)</f>
        <v>#N/A</v>
      </c>
      <c r="H36" s="29" t="e">
        <f>VLOOKUP($B36,'T_B1.1a'!$B$10:$N$52,7,FALSE)</f>
        <v>#N/A</v>
      </c>
      <c r="I36" s="29" t="e">
        <f>VLOOKUP($B36,'T_B1.1a'!$B$10:$N$52,11,FALSE)</f>
        <v>#N/A</v>
      </c>
      <c r="J36" s="64">
        <f t="shared" si="0"/>
        <v>100</v>
      </c>
      <c r="K36" s="65">
        <f t="shared" si="1"/>
        <v>100</v>
      </c>
      <c r="L36" s="64">
        <f t="shared" si="2"/>
        <v>100</v>
      </c>
      <c r="M36" s="64">
        <f t="shared" si="3"/>
        <v>100</v>
      </c>
      <c r="N36" s="14" t="str">
        <f t="shared" si="4"/>
        <v>Slovak Republic2</v>
      </c>
      <c r="O36" s="14" t="str">
        <f t="shared" si="5"/>
        <v>Rép. slovaque2</v>
      </c>
    </row>
    <row r="37" spans="1:15" ht="12.75">
      <c r="A37" s="10">
        <v>11</v>
      </c>
      <c r="B37" s="10" t="s">
        <v>13</v>
      </c>
      <c r="C37" s="10" t="s">
        <v>119</v>
      </c>
      <c r="D37" s="11" t="e">
        <f>VLOOKUP($B37,'T_B1.1a'!$B$10:$N$52,2,FALSE)</f>
        <v>#N/A</v>
      </c>
      <c r="E37" s="22">
        <v>1</v>
      </c>
      <c r="F37" s="29" t="e">
        <f>VLOOKUP($B37,'T_B1.1a'!$B$10:$N$52,3,FALSE)</f>
        <v>#N/A</v>
      </c>
      <c r="G37" s="29" t="e">
        <f>VLOOKUP($B37,'T_B1.1a'!$B$10:$N$52,4,FALSE)</f>
        <v>#N/A</v>
      </c>
      <c r="H37" s="29" t="e">
        <f>VLOOKUP($B37,'T_B1.1a'!$B$10:$N$52,7,FALSE)</f>
        <v>#N/A</v>
      </c>
      <c r="I37" s="29" t="e">
        <f>VLOOKUP($B37,'T_B1.1a'!$B$10:$N$52,11,FALSE)</f>
        <v>#N/A</v>
      </c>
      <c r="J37" s="64">
        <f t="shared" si="0"/>
        <v>100</v>
      </c>
      <c r="K37" s="65">
        <f t="shared" si="1"/>
        <v>100</v>
      </c>
      <c r="L37" s="64">
        <f t="shared" si="2"/>
        <v>100</v>
      </c>
      <c r="M37" s="64">
        <f t="shared" si="3"/>
        <v>100</v>
      </c>
      <c r="N37" s="14" t="str">
        <f t="shared" si="4"/>
        <v>Hungary1</v>
      </c>
      <c r="O37" s="14" t="str">
        <f t="shared" si="5"/>
        <v>Hongrie1</v>
      </c>
    </row>
    <row r="38" spans="1:15" ht="12.75">
      <c r="A38" s="10">
        <v>22</v>
      </c>
      <c r="B38" s="10" t="s">
        <v>25</v>
      </c>
      <c r="C38" s="10" t="s">
        <v>129</v>
      </c>
      <c r="D38" s="11" t="e">
        <f>VLOOKUP($B38,'T_B1.1a'!$B$10:$N$52,2,FALSE)</f>
        <v>#N/A</v>
      </c>
      <c r="E38" s="22">
        <v>1</v>
      </c>
      <c r="F38" s="29" t="e">
        <f>VLOOKUP($B38,'T_B1.1a'!$B$10:$N$52,3,FALSE)</f>
        <v>#N/A</v>
      </c>
      <c r="G38" s="29" t="e">
        <f>VLOOKUP($B38,'T_B1.1a'!$B$10:$N$52,4,FALSE)</f>
        <v>#N/A</v>
      </c>
      <c r="H38" s="29" t="e">
        <f>VLOOKUP($B38,'T_B1.1a'!$B$10:$N$52,7,FALSE)</f>
        <v>#N/A</v>
      </c>
      <c r="I38" s="29" t="e">
        <f>VLOOKUP($B38,'T_B1.1a'!$B$10:$N$52,11,FALSE)</f>
        <v>#N/A</v>
      </c>
      <c r="J38" s="64">
        <f t="shared" si="0"/>
        <v>100</v>
      </c>
      <c r="K38" s="65">
        <f t="shared" si="1"/>
        <v>100</v>
      </c>
      <c r="L38" s="64">
        <f t="shared" si="2"/>
        <v>100</v>
      </c>
      <c r="M38" s="64">
        <f t="shared" si="3"/>
        <v>100</v>
      </c>
      <c r="N38" s="14" t="str">
        <f t="shared" si="4"/>
        <v>Poland1</v>
      </c>
      <c r="O38" s="14" t="str">
        <f t="shared" si="5"/>
        <v>Pologne1</v>
      </c>
    </row>
    <row r="39" spans="1:15" ht="12.75">
      <c r="A39" s="10">
        <v>14</v>
      </c>
      <c r="B39" s="10" t="s">
        <v>16</v>
      </c>
      <c r="C39" s="10" t="s">
        <v>122</v>
      </c>
      <c r="D39" s="11" t="e">
        <f>VLOOKUP($B39,'T_B1.1a'!$B$10:$N$52,2,FALSE)</f>
        <v>#N/A</v>
      </c>
      <c r="E39" s="22">
        <v>1</v>
      </c>
      <c r="F39" s="29" t="e">
        <f>VLOOKUP($B39,'T_B1.1a'!$B$10:$N$52,3,FALSE)</f>
        <v>#N/A</v>
      </c>
      <c r="G39" s="29" t="e">
        <f>VLOOKUP($B39,'T_B1.1a'!$B$10:$N$52,4,FALSE)</f>
        <v>#N/A</v>
      </c>
      <c r="H39" s="29" t="e">
        <f>VLOOKUP($B39,'T_B1.1a'!$B$10:$N$52,7,FALSE)</f>
        <v>#N/A</v>
      </c>
      <c r="I39" s="29" t="e">
        <f>VLOOKUP($B39,'T_B1.1a'!$B$10:$N$52,11,FALSE)</f>
        <v>#N/A</v>
      </c>
      <c r="J39" s="64">
        <f t="shared" si="0"/>
        <v>100</v>
      </c>
      <c r="K39" s="65">
        <f t="shared" si="1"/>
        <v>100</v>
      </c>
      <c r="L39" s="64">
        <f t="shared" si="2"/>
        <v>100</v>
      </c>
      <c r="M39" s="64">
        <f t="shared" si="3"/>
        <v>100</v>
      </c>
      <c r="N39" s="14" t="str">
        <f t="shared" si="4"/>
        <v>Italy1</v>
      </c>
      <c r="O39" s="14" t="str">
        <f t="shared" si="5"/>
        <v>Italie1</v>
      </c>
    </row>
    <row r="40" spans="1:15" ht="12.75">
      <c r="A40" s="10">
        <v>37</v>
      </c>
      <c r="B40" s="10" t="s">
        <v>102</v>
      </c>
      <c r="C40" s="10" t="s">
        <v>139</v>
      </c>
      <c r="D40" s="11" t="e">
        <f>VLOOKUP($B40,'T_B1.1a'!$B$10:$N$52,2,FALSE)</f>
        <v>#N/A</v>
      </c>
      <c r="E40" s="22"/>
      <c r="F40" s="29" t="e">
        <f>VLOOKUP($B40,'T_B1.1a'!$B$10:$N$52,3,FALSE)</f>
        <v>#N/A</v>
      </c>
      <c r="G40" s="29" t="e">
        <f>VLOOKUP($B40,'T_B1.1a'!$B$10:$N$52,4,FALSE)</f>
        <v>#N/A</v>
      </c>
      <c r="H40" s="29" t="e">
        <f>VLOOKUP($B40,'T_B1.1a'!$B$10:$N$52,7,FALSE)</f>
        <v>#N/A</v>
      </c>
      <c r="I40" s="29" t="e">
        <f>VLOOKUP($B40,'T_B1.1a'!$B$10:$N$52,11,FALSE)</f>
        <v>#N/A</v>
      </c>
      <c r="J40" s="64">
        <f t="shared" si="0"/>
        <v>100</v>
      </c>
      <c r="K40" s="65">
        <f t="shared" si="1"/>
        <v>100</v>
      </c>
      <c r="L40" s="64">
        <f t="shared" si="2"/>
        <v>100</v>
      </c>
      <c r="M40" s="64">
        <f t="shared" si="3"/>
        <v>100</v>
      </c>
      <c r="N40" s="14" t="str">
        <f t="shared" si="4"/>
        <v>Estonia</v>
      </c>
      <c r="O40" s="14" t="str">
        <f t="shared" si="5"/>
        <v>Estonie</v>
      </c>
    </row>
    <row r="41" spans="1:15" ht="12.75">
      <c r="A41" s="10">
        <v>12</v>
      </c>
      <c r="B41" s="10" t="s">
        <v>14</v>
      </c>
      <c r="C41" s="10" t="s">
        <v>120</v>
      </c>
      <c r="D41" s="11" t="e">
        <f>VLOOKUP($B41,'T_B1.1a'!$B$10:$N$52,2,FALSE)</f>
        <v>#N/A</v>
      </c>
      <c r="E41" s="22">
        <v>2</v>
      </c>
      <c r="F41" s="29" t="e">
        <f>VLOOKUP($B41,'T_B1.1a'!$B$10:$N$52,3,FALSE)</f>
        <v>#N/A</v>
      </c>
      <c r="G41" s="29" t="e">
        <f>VLOOKUP($B41,'T_B1.1a'!$B$10:$N$52,4,FALSE)</f>
        <v>#N/A</v>
      </c>
      <c r="H41" s="29" t="e">
        <f>VLOOKUP($B41,'T_B1.1a'!$B$10:$N$52,7,FALSE)</f>
        <v>#N/A</v>
      </c>
      <c r="I41" s="29" t="e">
        <f>VLOOKUP($B41,'T_B1.1a'!$B$10:$N$52,11,FALSE)</f>
        <v>#N/A</v>
      </c>
      <c r="J41" s="64">
        <f t="shared" si="0"/>
        <v>100</v>
      </c>
      <c r="K41" s="65">
        <f t="shared" si="1"/>
        <v>100</v>
      </c>
      <c r="L41" s="64">
        <f t="shared" si="2"/>
        <v>100</v>
      </c>
      <c r="M41" s="64">
        <f t="shared" si="3"/>
        <v>100</v>
      </c>
      <c r="N41" s="14" t="str">
        <f t="shared" si="4"/>
        <v>Iceland2</v>
      </c>
      <c r="O41" s="14" t="str">
        <f t="shared" si="5"/>
        <v>Islande2</v>
      </c>
    </row>
    <row r="42" spans="1:15" ht="12.75">
      <c r="A42" s="51"/>
      <c r="B42" s="51"/>
      <c r="C42" s="51"/>
      <c r="D42" s="57"/>
      <c r="E42" s="51"/>
      <c r="F42" s="51"/>
      <c r="G42" s="51"/>
      <c r="H42" s="51"/>
      <c r="I42" s="51"/>
      <c r="J42" s="51"/>
      <c r="K42" s="51"/>
      <c r="L42" s="51"/>
      <c r="M42" s="51"/>
      <c r="N42" s="51"/>
      <c r="O42" s="51"/>
    </row>
    <row r="43" spans="1:15" ht="12.75">
      <c r="A43" s="51"/>
      <c r="B43" s="51"/>
      <c r="C43" s="51"/>
      <c r="D43" s="51"/>
      <c r="E43" s="51"/>
      <c r="F43" s="51"/>
      <c r="G43" s="51"/>
      <c r="H43" s="51"/>
      <c r="I43" s="51"/>
      <c r="J43" s="51"/>
      <c r="K43" s="51"/>
      <c r="L43" s="51"/>
      <c r="M43" s="51"/>
      <c r="N43" s="51"/>
      <c r="O43" s="51"/>
    </row>
    <row r="44" spans="1:15" ht="12.75">
      <c r="A44" s="10">
        <v>10</v>
      </c>
      <c r="B44" s="10" t="s">
        <v>12</v>
      </c>
      <c r="C44" s="10" t="s">
        <v>118</v>
      </c>
      <c r="D44" s="11" t="e">
        <f>VLOOKUP($B44,'T_B1.1a'!$B$10:$N$52,2,FALSE)</f>
        <v>#N/A</v>
      </c>
      <c r="E44" s="22">
        <v>2</v>
      </c>
      <c r="F44" s="29" t="e">
        <f>VLOOKUP($B44,'T_B1.1a'!$B$10:$N$52,3,FALSE)</f>
        <v>#N/A</v>
      </c>
      <c r="G44" s="29" t="e">
        <f>VLOOKUP($B44,'T_B1.1a'!$B$10:$N$52,4,FALSE)</f>
        <v>#N/A</v>
      </c>
      <c r="H44" s="29" t="e">
        <f>VLOOKUP($B44,'T_B1.1a'!$B$10:$N$52,7,FALSE)</f>
        <v>#N/A</v>
      </c>
      <c r="I44" s="29" t="e">
        <f>VLOOKUP($B44,'T_B1.1a'!$B$10:$N$52,11,FALSE)</f>
        <v>#N/A</v>
      </c>
      <c r="J44" s="64">
        <f aca="true" t="shared" si="6" ref="J44:M49">IF(AND(ISNUMBER($G44),ISNUMBER(F44)),F44/$G44*100,100)</f>
        <v>100</v>
      </c>
      <c r="K44" s="65">
        <f t="shared" si="6"/>
        <v>100</v>
      </c>
      <c r="L44" s="64">
        <f t="shared" si="6"/>
        <v>100</v>
      </c>
      <c r="M44" s="64">
        <f t="shared" si="6"/>
        <v>100</v>
      </c>
      <c r="N44" s="14" t="str">
        <f aca="true" t="shared" si="7" ref="N44:N49">CONCATENATE($B44,$E44)</f>
        <v>Greece2</v>
      </c>
      <c r="O44" s="14" t="str">
        <f aca="true" t="shared" si="8" ref="O44:O49">CONCATENATE($C44,$E44)</f>
        <v>Grèce2</v>
      </c>
    </row>
    <row r="45" spans="1:15" ht="12.75">
      <c r="A45" s="10">
        <v>17</v>
      </c>
      <c r="B45" s="10" t="s">
        <v>19</v>
      </c>
      <c r="C45" s="10" t="s">
        <v>19</v>
      </c>
      <c r="D45" s="11" t="e">
        <f>VLOOKUP($B45,'T_B1.1a'!$B$10:$N$52,2,FALSE)</f>
        <v>#N/A</v>
      </c>
      <c r="E45" s="22" t="s">
        <v>89</v>
      </c>
      <c r="F45" s="29" t="e">
        <f>VLOOKUP($B45,'T_B1.1a'!$B$10:$N$52,3,FALSE)</f>
        <v>#N/A</v>
      </c>
      <c r="G45" s="29" t="e">
        <f>VLOOKUP($B45,'T_B1.1a'!$B$10:$N$52,4,FALSE)</f>
        <v>#N/A</v>
      </c>
      <c r="H45" s="29" t="e">
        <f>VLOOKUP($B45,'T_B1.1a'!$B$10:$N$52,7,FALSE)</f>
        <v>#N/A</v>
      </c>
      <c r="I45" s="29" t="e">
        <f>VLOOKUP($B45,'T_B1.1a'!$B$10:$N$52,11,FALSE)</f>
        <v>#N/A</v>
      </c>
      <c r="J45" s="64">
        <f t="shared" si="6"/>
        <v>100</v>
      </c>
      <c r="K45" s="65">
        <f t="shared" si="6"/>
        <v>100</v>
      </c>
      <c r="L45" s="64">
        <f t="shared" si="6"/>
        <v>100</v>
      </c>
      <c r="M45" s="64">
        <f t="shared" si="6"/>
        <v>100</v>
      </c>
      <c r="N45" s="14" t="str">
        <f t="shared" si="7"/>
        <v>Luxembourg1, 2</v>
      </c>
      <c r="O45" s="14" t="str">
        <f t="shared" si="8"/>
        <v>Luxembourg1, 2</v>
      </c>
    </row>
    <row r="46" spans="1:15" ht="12.75">
      <c r="A46" s="10">
        <v>28</v>
      </c>
      <c r="B46" s="10" t="s">
        <v>30</v>
      </c>
      <c r="C46" s="10" t="s">
        <v>134</v>
      </c>
      <c r="D46" s="11" t="e">
        <f>VLOOKUP($B46,'T_B1.1a'!$B$10:$N$52,2,FALSE)</f>
        <v>#N/A</v>
      </c>
      <c r="E46" s="22">
        <v>1</v>
      </c>
      <c r="F46" s="29" t="e">
        <f>VLOOKUP($B46,'T_B1.1a'!$B$10:$N$52,3,FALSE)</f>
        <v>#N/A</v>
      </c>
      <c r="G46" s="29" t="e">
        <f>VLOOKUP($B46,'T_B1.1a'!$B$10:$N$52,4,FALSE)</f>
        <v>#N/A</v>
      </c>
      <c r="H46" s="29" t="e">
        <f>VLOOKUP($B46,'T_B1.1a'!$B$10:$N$52,7,FALSE)</f>
        <v>#N/A</v>
      </c>
      <c r="I46" s="29" t="e">
        <f>VLOOKUP($B46,'T_B1.1a'!$B$10:$N$52,11,FALSE)</f>
        <v>#N/A</v>
      </c>
      <c r="J46" s="64">
        <f t="shared" si="6"/>
        <v>100</v>
      </c>
      <c r="K46" s="65">
        <f t="shared" si="6"/>
        <v>100</v>
      </c>
      <c r="L46" s="64">
        <f t="shared" si="6"/>
        <v>100</v>
      </c>
      <c r="M46" s="64">
        <f t="shared" si="6"/>
        <v>100</v>
      </c>
      <c r="N46" s="14" t="str">
        <f t="shared" si="7"/>
        <v>Turkey1</v>
      </c>
      <c r="O46" s="14" t="str">
        <f t="shared" si="8"/>
        <v>Turquie1</v>
      </c>
    </row>
    <row r="47" spans="1:15" ht="12.75">
      <c r="A47" s="10">
        <v>4</v>
      </c>
      <c r="B47" s="10" t="s">
        <v>6</v>
      </c>
      <c r="C47" s="10" t="s">
        <v>6</v>
      </c>
      <c r="D47" s="11" t="e">
        <f>VLOOKUP($B47,'T_B1.1a'!$B$10:$N$52,2,FALSE)</f>
        <v>#N/A</v>
      </c>
      <c r="E47" s="22">
        <v>1</v>
      </c>
      <c r="F47" s="29" t="e">
        <f>VLOOKUP($B47,'T_B1.1a'!$B$10:$N$52,3,FALSE)</f>
        <v>#N/A</v>
      </c>
      <c r="G47" s="29" t="e">
        <f>VLOOKUP($B47,'T_B1.1a'!$B$10:$N$52,4,FALSE)</f>
        <v>#N/A</v>
      </c>
      <c r="H47" s="29" t="e">
        <f>VLOOKUP($B47,'T_B1.1a'!$B$10:$N$52,7,FALSE)</f>
        <v>#N/A</v>
      </c>
      <c r="I47" s="29" t="e">
        <f>VLOOKUP($B47,'T_B1.1a'!$B$10:$N$52,11,FALSE)</f>
        <v>#N/A</v>
      </c>
      <c r="J47" s="64">
        <f t="shared" si="6"/>
        <v>100</v>
      </c>
      <c r="K47" s="65">
        <f t="shared" si="6"/>
        <v>100</v>
      </c>
      <c r="L47" s="64">
        <f t="shared" si="6"/>
        <v>100</v>
      </c>
      <c r="M47" s="64">
        <f t="shared" si="6"/>
        <v>100</v>
      </c>
      <c r="N47" s="14" t="str">
        <f t="shared" si="7"/>
        <v>Canada1</v>
      </c>
      <c r="O47" s="14" t="str">
        <f t="shared" si="8"/>
        <v>Canada1</v>
      </c>
    </row>
    <row r="48" spans="1:15" ht="12.75">
      <c r="A48" s="10">
        <v>39</v>
      </c>
      <c r="B48" s="10" t="s">
        <v>36</v>
      </c>
      <c r="C48" s="10" t="s">
        <v>141</v>
      </c>
      <c r="D48" s="11" t="e">
        <f>VLOOKUP($B48,'T_B1.1a'!$B$10:$N$52,2,FALSE)</f>
        <v>#N/A</v>
      </c>
      <c r="E48" s="22">
        <v>1</v>
      </c>
      <c r="F48" s="29" t="e">
        <f>VLOOKUP($B48,'T_B1.1a'!$B$10:$N$52,3,FALSE)</f>
        <v>#N/A</v>
      </c>
      <c r="G48" s="29" t="e">
        <f>VLOOKUP($B48,'T_B1.1a'!$B$10:$N$52,4,FALSE)</f>
        <v>#N/A</v>
      </c>
      <c r="H48" s="29" t="e">
        <f>VLOOKUP($B48,'T_B1.1a'!$B$10:$N$52,7,FALSE)</f>
        <v>#N/A</v>
      </c>
      <c r="I48" s="29" t="e">
        <f>VLOOKUP($B48,'T_B1.1a'!$B$10:$N$52,11,FALSE)</f>
        <v>#N/A</v>
      </c>
      <c r="J48" s="64">
        <f t="shared" si="6"/>
        <v>100</v>
      </c>
      <c r="K48" s="65">
        <f t="shared" si="6"/>
        <v>100</v>
      </c>
      <c r="L48" s="64">
        <f t="shared" si="6"/>
        <v>100</v>
      </c>
      <c r="M48" s="64">
        <f t="shared" si="6"/>
        <v>100</v>
      </c>
      <c r="N48" s="14" t="str">
        <f t="shared" si="7"/>
        <v>Russian Federation1</v>
      </c>
      <c r="O48" s="14" t="str">
        <f t="shared" si="8"/>
        <v>Fédération de Russie1</v>
      </c>
    </row>
    <row r="49" spans="1:15" ht="12.75">
      <c r="A49" s="10">
        <v>40</v>
      </c>
      <c r="B49" s="10" t="s">
        <v>103</v>
      </c>
      <c r="C49" s="10" t="s">
        <v>142</v>
      </c>
      <c r="D49" s="11" t="e">
        <f>VLOOKUP($B49,'T_B1.1a'!$B$10:$N$52,2,FALSE)</f>
        <v>#N/A</v>
      </c>
      <c r="E49" s="22">
        <v>1</v>
      </c>
      <c r="F49" s="29" t="e">
        <f>VLOOKUP($B49,'T_B1.1a'!$B$10:$N$52,3,FALSE)</f>
        <v>#N/A</v>
      </c>
      <c r="G49" s="29" t="e">
        <f>VLOOKUP($B49,'T_B1.1a'!$B$10:$N$52,4,FALSE)</f>
        <v>#N/A</v>
      </c>
      <c r="H49" s="29" t="e">
        <f>VLOOKUP($B49,'T_B1.1a'!$B$10:$N$52,7,FALSE)</f>
        <v>#N/A</v>
      </c>
      <c r="I49" s="29" t="e">
        <f>VLOOKUP($B49,'T_B1.1a'!$B$10:$N$52,11,FALSE)</f>
        <v>#N/A</v>
      </c>
      <c r="J49" s="64">
        <f t="shared" si="6"/>
        <v>100</v>
      </c>
      <c r="K49" s="65">
        <f t="shared" si="6"/>
        <v>100</v>
      </c>
      <c r="L49" s="64">
        <f t="shared" si="6"/>
        <v>100</v>
      </c>
      <c r="M49" s="64">
        <f t="shared" si="6"/>
        <v>100</v>
      </c>
      <c r="N49" s="14" t="str">
        <f t="shared" si="7"/>
        <v>Slovenia1</v>
      </c>
      <c r="O49" s="14" t="str">
        <f t="shared" si="8"/>
        <v>Slovénie1</v>
      </c>
    </row>
    <row r="50" spans="1:15" ht="12.75">
      <c r="A50" s="55"/>
      <c r="B50" s="55"/>
      <c r="C50" s="55"/>
      <c r="D50" s="55"/>
      <c r="E50" s="55"/>
      <c r="F50" s="55"/>
      <c r="G50" s="55"/>
      <c r="H50" s="55"/>
      <c r="I50" s="55"/>
      <c r="J50" s="30"/>
      <c r="K50" s="31"/>
      <c r="L50" s="30"/>
      <c r="M50" s="30"/>
      <c r="N50" s="56"/>
      <c r="O50" s="56"/>
    </row>
    <row r="51" spans="1:15" ht="12.75">
      <c r="A51" s="4" t="s">
        <v>164</v>
      </c>
      <c r="O51" s="56"/>
    </row>
    <row r="52" spans="1:15" ht="68.25" customHeight="1">
      <c r="A52" s="221" t="str">
        <f>'T_B1.1a'!B52</f>
        <v>1. Ano de referência 2006.
2. Instituições públicas apenas (para o Canadá, no Ensino Superior apenas; para a Itália, exceto no Ensino Superior).  
3. Ano de referência 2008.
Fonte: OCDE. Índia, Indonésia: UNESCO Institute for Statistics (World Education Indicators Programme). China: China Educational Finance Statistics Yearbook 2008. Ver anexo 3 do Education at a Glance 2010 (publicação da OCDE) para notas detalhadas (www.oecd.org/edu/eag2010).</v>
      </c>
      <c r="B52" s="221"/>
      <c r="C52" s="221"/>
      <c r="D52" s="221"/>
      <c r="E52" s="221"/>
      <c r="F52" s="221"/>
      <c r="G52" s="221"/>
      <c r="H52" s="221"/>
      <c r="I52" s="221"/>
      <c r="J52" s="221"/>
      <c r="K52" s="221"/>
      <c r="L52" s="221"/>
      <c r="M52" s="221"/>
      <c r="N52" s="221"/>
      <c r="O52" s="56"/>
    </row>
  </sheetData>
  <sheetProtection/>
  <mergeCells count="5">
    <mergeCell ref="A52:N52"/>
    <mergeCell ref="A4:M4"/>
    <mergeCell ref="A7:M7"/>
    <mergeCell ref="P4:AB4"/>
    <mergeCell ref="P7:AB7"/>
  </mergeCells>
  <hyperlinks>
    <hyperlink ref="A1" r:id="rId1" display="http://www.sourceoecd.org/978926405598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18"/>
  <dimension ref="A1:V51"/>
  <sheetViews>
    <sheetView zoomScalePageLayoutView="0" workbookViewId="0" topLeftCell="A1">
      <selection activeCell="A8" sqref="A8"/>
    </sheetView>
  </sheetViews>
  <sheetFormatPr defaultColWidth="9.140625" defaultRowHeight="12.75"/>
  <cols>
    <col min="4" max="4" width="5.28125" style="0" customWidth="1"/>
    <col min="5" max="5" width="5.8515625" style="0" customWidth="1"/>
    <col min="11" max="11" width="10.28125" style="0" customWidth="1"/>
    <col min="12" max="12" width="12.28125" style="0" customWidth="1"/>
    <col min="13" max="13" width="11.28125" style="0" customWidth="1"/>
  </cols>
  <sheetData>
    <row r="1" ht="12.75">
      <c r="A1" s="113" t="s">
        <v>194</v>
      </c>
    </row>
    <row r="2" spans="1:2" ht="12.75">
      <c r="A2" s="115" t="s">
        <v>195</v>
      </c>
      <c r="B2" t="s">
        <v>158</v>
      </c>
    </row>
    <row r="3" ht="12.75">
      <c r="A3" s="115" t="s">
        <v>196</v>
      </c>
    </row>
    <row r="4" spans="1:22" ht="30.75" customHeight="1">
      <c r="A4" s="189" t="s">
        <v>176</v>
      </c>
      <c r="B4" s="190"/>
      <c r="C4" s="190"/>
      <c r="D4" s="190"/>
      <c r="E4" s="190"/>
      <c r="F4" s="190"/>
      <c r="G4" s="190"/>
      <c r="H4" s="190"/>
      <c r="I4" s="190"/>
      <c r="J4" s="23"/>
      <c r="N4" s="214"/>
      <c r="O4" s="216"/>
      <c r="P4" s="216"/>
      <c r="Q4" s="216"/>
      <c r="R4" s="216"/>
      <c r="S4" s="216"/>
      <c r="T4" s="216"/>
      <c r="U4" s="216"/>
      <c r="V4" s="216"/>
    </row>
    <row r="5" spans="1:22" ht="25.5" customHeight="1">
      <c r="A5" s="210" t="s">
        <v>177</v>
      </c>
      <c r="B5" s="210"/>
      <c r="C5" s="210"/>
      <c r="D5" s="210"/>
      <c r="E5" s="210"/>
      <c r="F5" s="210"/>
      <c r="G5" s="210"/>
      <c r="H5" s="210"/>
      <c r="I5" s="210"/>
      <c r="J5" s="5"/>
      <c r="N5" s="227"/>
      <c r="O5" s="227"/>
      <c r="P5" s="227"/>
      <c r="Q5" s="227"/>
      <c r="R5" s="227"/>
      <c r="S5" s="227"/>
      <c r="T5" s="227"/>
      <c r="U5" s="227"/>
      <c r="V5" s="227"/>
    </row>
    <row r="6" spans="14:22" ht="12.75">
      <c r="N6" s="99"/>
      <c r="O6" s="99"/>
      <c r="P6" s="99"/>
      <c r="Q6" s="99"/>
      <c r="R6" s="99"/>
      <c r="S6" s="99"/>
      <c r="T6" s="99"/>
      <c r="U6" s="99"/>
      <c r="V6" s="99"/>
    </row>
    <row r="7" spans="1:22" ht="80.25" customHeight="1">
      <c r="A7" s="232" t="s">
        <v>178</v>
      </c>
      <c r="B7" s="232"/>
      <c r="C7" s="232"/>
      <c r="D7" s="232"/>
      <c r="E7" s="232"/>
      <c r="F7" s="232"/>
      <c r="G7" s="232"/>
      <c r="H7" s="232"/>
      <c r="I7" s="232"/>
      <c r="J7" s="27"/>
      <c r="N7" s="228"/>
      <c r="O7" s="229"/>
      <c r="P7" s="229"/>
      <c r="Q7" s="229"/>
      <c r="R7" s="229"/>
      <c r="S7" s="229"/>
      <c r="T7" s="229"/>
      <c r="U7" s="229"/>
      <c r="V7" s="229"/>
    </row>
    <row r="10" spans="6:11" ht="12.75">
      <c r="F10" s="108"/>
      <c r="G10" s="108"/>
      <c r="H10" s="108"/>
      <c r="I10" s="108"/>
      <c r="J10" s="108"/>
      <c r="K10" s="99"/>
    </row>
    <row r="11" spans="1:13" ht="56.25">
      <c r="A11" s="6" t="s">
        <v>109</v>
      </c>
      <c r="B11" s="6" t="s">
        <v>2</v>
      </c>
      <c r="C11" s="6" t="s">
        <v>110</v>
      </c>
      <c r="D11" s="7" t="s">
        <v>149</v>
      </c>
      <c r="E11" s="12" t="s">
        <v>143</v>
      </c>
      <c r="F11" s="32" t="s">
        <v>37</v>
      </c>
      <c r="G11" s="33" t="s">
        <v>1</v>
      </c>
      <c r="H11" s="33" t="s">
        <v>81</v>
      </c>
      <c r="I11" s="33" t="s">
        <v>82</v>
      </c>
      <c r="J11" s="33" t="s">
        <v>150</v>
      </c>
      <c r="K11" s="35" t="s">
        <v>91</v>
      </c>
      <c r="L11" s="18" t="s">
        <v>145</v>
      </c>
      <c r="M11" s="18" t="s">
        <v>146</v>
      </c>
    </row>
    <row r="12" spans="1:13" ht="12.75">
      <c r="A12" s="8">
        <v>17</v>
      </c>
      <c r="B12" s="8" t="s">
        <v>19</v>
      </c>
      <c r="C12" s="8" t="s">
        <v>19</v>
      </c>
      <c r="D12" s="9" t="e">
        <f>VLOOKUP($B12,#REF!,2,FALSE)</f>
        <v>#REF!</v>
      </c>
      <c r="E12" s="21">
        <v>1</v>
      </c>
      <c r="F12" s="16" t="e">
        <f>VLOOKUP($B12,#REF!,7,FALSE)</f>
        <v>#REF!</v>
      </c>
      <c r="G12" s="16" t="e">
        <f>VLOOKUP($B12,#REF!,8,FALSE)</f>
        <v>#REF!</v>
      </c>
      <c r="H12" s="16" t="e">
        <f>VLOOKUP($B12,#REF!,9,FALSE)</f>
        <v>#REF!</v>
      </c>
      <c r="I12" s="16" t="e">
        <f>IF(AND(LEFT($G12,1)="x",LEFT($H12,1)="x"),VLOOKUP($B12,#REF!,10,FALSE),"")</f>
        <v>#REF!</v>
      </c>
      <c r="J12" s="16" t="e">
        <f>#REF!</f>
        <v>#REF!</v>
      </c>
      <c r="K12" s="28" t="e">
        <f>VLOOKUP($B12,#REF!,11,FALSE)</f>
        <v>#REF!</v>
      </c>
      <c r="L12" s="13" t="str">
        <f aca="true" t="shared" si="0" ref="L12:L43">CONCATENATE($B12,$E12)</f>
        <v>Luxembourg1</v>
      </c>
      <c r="M12" s="13" t="str">
        <f aca="true" t="shared" si="1" ref="M12:M43">CONCATENATE($C12,$E12)</f>
        <v>Luxembourg1</v>
      </c>
    </row>
    <row r="13" spans="1:13" ht="12.75">
      <c r="A13" s="10">
        <v>27</v>
      </c>
      <c r="B13" s="10" t="s">
        <v>29</v>
      </c>
      <c r="C13" s="10" t="s">
        <v>133</v>
      </c>
      <c r="D13" s="11" t="e">
        <f>VLOOKUP($B13,#REF!,2,FALSE)</f>
        <v>#REF!</v>
      </c>
      <c r="E13" s="22">
        <v>1</v>
      </c>
      <c r="F13" s="17" t="e">
        <f>VLOOKUP($B13,#REF!,7,FALSE)</f>
        <v>#REF!</v>
      </c>
      <c r="G13" s="17" t="e">
        <f>VLOOKUP($B13,#REF!,8,FALSE)</f>
        <v>#REF!</v>
      </c>
      <c r="H13" s="17" t="e">
        <f>VLOOKUP($B13,#REF!,9,FALSE)</f>
        <v>#REF!</v>
      </c>
      <c r="I13" s="17" t="e">
        <f>IF(AND(LEFT($G13,1)="x",LEFT($H13,1)="x"),VLOOKUP($B13,#REF!,10,FALSE),"")</f>
        <v>#REF!</v>
      </c>
      <c r="J13" s="17" t="e">
        <f>#REF!</f>
        <v>#REF!</v>
      </c>
      <c r="K13" s="29" t="e">
        <f>VLOOKUP($B13,#REF!,11,FALSE)</f>
        <v>#REF!</v>
      </c>
      <c r="L13" s="14" t="str">
        <f t="shared" si="0"/>
        <v>Switzerland1</v>
      </c>
      <c r="M13" s="14" t="str">
        <f t="shared" si="1"/>
        <v>Suisse1</v>
      </c>
    </row>
    <row r="14" spans="1:13" ht="12.75">
      <c r="A14" s="10">
        <v>21</v>
      </c>
      <c r="B14" s="10" t="s">
        <v>23</v>
      </c>
      <c r="C14" s="10" t="s">
        <v>128</v>
      </c>
      <c r="D14" s="11" t="e">
        <f>VLOOKUP($B14,#REF!,2,FALSE)</f>
        <v>#REF!</v>
      </c>
      <c r="E14" s="22"/>
      <c r="F14" s="17" t="e">
        <f>VLOOKUP($B14,#REF!,7,FALSE)</f>
        <v>#REF!</v>
      </c>
      <c r="G14" s="17" t="e">
        <f>VLOOKUP($B14,#REF!,8,FALSE)</f>
        <v>#REF!</v>
      </c>
      <c r="H14" s="17" t="e">
        <f>VLOOKUP($B14,#REF!,9,FALSE)</f>
        <v>#REF!</v>
      </c>
      <c r="I14" s="17" t="e">
        <f>IF(AND(LEFT($G14,1)="x",LEFT($H14,1)="x"),VLOOKUP($B14,#REF!,10,FALSE),"")</f>
        <v>#REF!</v>
      </c>
      <c r="J14" s="17" t="e">
        <f>#REF!</f>
        <v>#REF!</v>
      </c>
      <c r="K14" s="29" t="e">
        <f>VLOOKUP($B14,#REF!,11,FALSE)</f>
        <v>#REF!</v>
      </c>
      <c r="L14" s="14" t="str">
        <f t="shared" si="0"/>
        <v>Norway</v>
      </c>
      <c r="M14" s="14" t="str">
        <f t="shared" si="1"/>
        <v>Norvège</v>
      </c>
    </row>
    <row r="15" spans="1:13" ht="12.75">
      <c r="A15" s="10">
        <v>30</v>
      </c>
      <c r="B15" s="10" t="s">
        <v>32</v>
      </c>
      <c r="C15" s="10" t="s">
        <v>136</v>
      </c>
      <c r="D15" s="11" t="e">
        <f>VLOOKUP($B15,#REF!,2,FALSE)</f>
        <v>#REF!</v>
      </c>
      <c r="E15" s="22"/>
      <c r="F15" s="17" t="e">
        <f>VLOOKUP($B15,#REF!,7,FALSE)</f>
        <v>#REF!</v>
      </c>
      <c r="G15" s="17" t="e">
        <f>VLOOKUP($B15,#REF!,8,FALSE)</f>
        <v>#REF!</v>
      </c>
      <c r="H15" s="17" t="e">
        <f>VLOOKUP($B15,#REF!,9,FALSE)</f>
        <v>#REF!</v>
      </c>
      <c r="I15" s="17" t="e">
        <f>IF(AND(LEFT($G15,1)="x",LEFT($H15,1)="x"),VLOOKUP($B15,#REF!,10,FALSE),"")</f>
        <v>#REF!</v>
      </c>
      <c r="J15" s="17" t="e">
        <f>#REF!</f>
        <v>#REF!</v>
      </c>
      <c r="K15" s="29" t="e">
        <f>VLOOKUP($B15,#REF!,11,FALSE)</f>
        <v>#REF!</v>
      </c>
      <c r="L15" s="14" t="str">
        <f t="shared" si="0"/>
        <v>United States</v>
      </c>
      <c r="M15" s="14" t="str">
        <f t="shared" si="1"/>
        <v>États-Unis</v>
      </c>
    </row>
    <row r="16" spans="1:13" ht="12.75">
      <c r="A16" s="10">
        <v>12</v>
      </c>
      <c r="B16" s="10" t="s">
        <v>14</v>
      </c>
      <c r="C16" s="10" t="s">
        <v>120</v>
      </c>
      <c r="D16" s="11" t="e">
        <f>VLOOKUP($B16,#REF!,2,FALSE)</f>
        <v>#REF!</v>
      </c>
      <c r="E16" s="22"/>
      <c r="F16" s="17" t="e">
        <f>VLOOKUP($B16,#REF!,7,FALSE)</f>
        <v>#REF!</v>
      </c>
      <c r="G16" s="17" t="e">
        <f>VLOOKUP($B16,#REF!,8,FALSE)</f>
        <v>#REF!</v>
      </c>
      <c r="H16" s="17" t="e">
        <f>VLOOKUP($B16,#REF!,9,FALSE)</f>
        <v>#REF!</v>
      </c>
      <c r="I16" s="17" t="e">
        <f>IF(AND(LEFT($G16,1)="x",LEFT($H16,1)="x"),VLOOKUP($B16,#REF!,10,FALSE),"")</f>
        <v>#REF!</v>
      </c>
      <c r="J16" s="17" t="e">
        <f>#REF!</f>
        <v>#REF!</v>
      </c>
      <c r="K16" s="29" t="e">
        <f>VLOOKUP($B16,#REF!,11,FALSE)</f>
        <v>#REF!</v>
      </c>
      <c r="L16" s="14" t="str">
        <f t="shared" si="0"/>
        <v>Iceland</v>
      </c>
      <c r="M16" s="14" t="str">
        <f t="shared" si="1"/>
        <v>Islande</v>
      </c>
    </row>
    <row r="17" spans="1:13" ht="12.75">
      <c r="A17" s="10">
        <v>6</v>
      </c>
      <c r="B17" s="10" t="s">
        <v>8</v>
      </c>
      <c r="C17" s="10" t="s">
        <v>115</v>
      </c>
      <c r="D17" s="11" t="e">
        <f>VLOOKUP($B17,#REF!,2,FALSE)</f>
        <v>#REF!</v>
      </c>
      <c r="E17" s="22"/>
      <c r="F17" s="17" t="e">
        <f>VLOOKUP($B17,#REF!,7,FALSE)</f>
        <v>#REF!</v>
      </c>
      <c r="G17" s="17" t="e">
        <f>VLOOKUP($B17,#REF!,8,FALSE)</f>
        <v>#REF!</v>
      </c>
      <c r="H17" s="17" t="e">
        <f>VLOOKUP($B17,#REF!,9,FALSE)</f>
        <v>#REF!</v>
      </c>
      <c r="I17" s="17" t="e">
        <f>IF(AND(LEFT($G17,1)="x",LEFT($H17,1)="x"),VLOOKUP($B17,#REF!,10,FALSE),"")</f>
        <v>#REF!</v>
      </c>
      <c r="J17" s="17" t="e">
        <f>#REF!</f>
        <v>#REF!</v>
      </c>
      <c r="K17" s="29" t="e">
        <f>VLOOKUP($B17,#REF!,11,FALSE)</f>
        <v>#REF!</v>
      </c>
      <c r="L17" s="14" t="str">
        <f t="shared" si="0"/>
        <v>Denmark</v>
      </c>
      <c r="M17" s="14" t="str">
        <f t="shared" si="1"/>
        <v>Danemark</v>
      </c>
    </row>
    <row r="18" spans="1:13" ht="12.75">
      <c r="A18" s="10">
        <v>2</v>
      </c>
      <c r="B18" s="10" t="s">
        <v>5</v>
      </c>
      <c r="C18" s="10" t="s">
        <v>112</v>
      </c>
      <c r="D18" s="11" t="e">
        <f>VLOOKUP($B18,#REF!,2,FALSE)</f>
        <v>#REF!</v>
      </c>
      <c r="E18" s="22"/>
      <c r="F18" s="17" t="e">
        <f>VLOOKUP($B18,#REF!,7,FALSE)</f>
        <v>#REF!</v>
      </c>
      <c r="G18" s="17" t="e">
        <f>VLOOKUP($B18,#REF!,8,FALSE)</f>
        <v>#REF!</v>
      </c>
      <c r="H18" s="17" t="e">
        <f>VLOOKUP($B18,#REF!,9,FALSE)</f>
        <v>#REF!</v>
      </c>
      <c r="I18" s="17" t="e">
        <f>IF(AND(LEFT($G18,1)="x",LEFT($H18,1)="x"),VLOOKUP($B18,#REF!,10,FALSE),"")</f>
        <v>#REF!</v>
      </c>
      <c r="J18" s="17" t="e">
        <f>#REF!</f>
        <v>#REF!</v>
      </c>
      <c r="K18" s="29" t="e">
        <f>VLOOKUP($B18,#REF!,11,FALSE)</f>
        <v>#REF!</v>
      </c>
      <c r="L18" s="14" t="str">
        <f t="shared" si="0"/>
        <v>Austria</v>
      </c>
      <c r="M18" s="14" t="str">
        <f t="shared" si="1"/>
        <v>Autriche</v>
      </c>
    </row>
    <row r="19" spans="1:13" ht="12.75">
      <c r="A19" s="10">
        <v>29</v>
      </c>
      <c r="B19" s="10" t="s">
        <v>31</v>
      </c>
      <c r="C19" s="10" t="s">
        <v>135</v>
      </c>
      <c r="D19" s="11" t="e">
        <f>VLOOKUP($B19,#REF!,2,FALSE)</f>
        <v>#REF!</v>
      </c>
      <c r="E19" s="22"/>
      <c r="F19" s="17" t="e">
        <f>VLOOKUP($B19,#REF!,7,FALSE)</f>
        <v>#REF!</v>
      </c>
      <c r="G19" s="17" t="e">
        <f>VLOOKUP($B19,#REF!,8,FALSE)</f>
        <v>#REF!</v>
      </c>
      <c r="H19" s="17" t="e">
        <f>VLOOKUP($B19,#REF!,9,FALSE)</f>
        <v>#REF!</v>
      </c>
      <c r="I19" s="17" t="e">
        <f>IF(AND(LEFT($G19,1)="x",LEFT($H19,1)="x"),VLOOKUP($B19,#REF!,10,FALSE),"")</f>
        <v>#REF!</v>
      </c>
      <c r="J19" s="17" t="e">
        <f>#REF!</f>
        <v>#REF!</v>
      </c>
      <c r="K19" s="29" t="e">
        <f>VLOOKUP($B19,#REF!,11,FALSE)</f>
        <v>#REF!</v>
      </c>
      <c r="L19" s="14" t="str">
        <f t="shared" si="0"/>
        <v>United Kingdom</v>
      </c>
      <c r="M19" s="14" t="str">
        <f t="shared" si="1"/>
        <v>Royaume-Uni</v>
      </c>
    </row>
    <row r="20" spans="1:13" ht="12.75">
      <c r="A20" s="10">
        <v>13</v>
      </c>
      <c r="B20" s="10" t="s">
        <v>15</v>
      </c>
      <c r="C20" s="10" t="s">
        <v>121</v>
      </c>
      <c r="D20" s="11" t="e">
        <f>VLOOKUP($B20,#REF!,2,FALSE)</f>
        <v>#REF!</v>
      </c>
      <c r="E20" s="22"/>
      <c r="F20" s="17" t="e">
        <f>VLOOKUP($B20,#REF!,7,FALSE)</f>
        <v>#REF!</v>
      </c>
      <c r="G20" s="17" t="e">
        <f>VLOOKUP($B20,#REF!,8,FALSE)</f>
        <v>#REF!</v>
      </c>
      <c r="H20" s="17" t="e">
        <f>VLOOKUP($B20,#REF!,9,FALSE)</f>
        <v>#REF!</v>
      </c>
      <c r="I20" s="17" t="e">
        <f>IF(AND(LEFT($G20,1)="x",LEFT($H20,1)="x"),VLOOKUP($B20,#REF!,10,FALSE),"")</f>
        <v>#REF!</v>
      </c>
      <c r="J20" s="17" t="e">
        <f>#REF!</f>
        <v>#REF!</v>
      </c>
      <c r="K20" s="29" t="e">
        <f>VLOOKUP($B20,#REF!,11,FALSE)</f>
        <v>#REF!</v>
      </c>
      <c r="L20" s="14" t="str">
        <f t="shared" si="0"/>
        <v>Ireland</v>
      </c>
      <c r="M20" s="14" t="str">
        <f t="shared" si="1"/>
        <v>Irlande</v>
      </c>
    </row>
    <row r="21" spans="1:13" ht="12.75">
      <c r="A21" s="10">
        <v>26</v>
      </c>
      <c r="B21" s="10" t="s">
        <v>28</v>
      </c>
      <c r="C21" s="10" t="s">
        <v>132</v>
      </c>
      <c r="D21" s="11" t="e">
        <f>VLOOKUP($B21,#REF!,2,FALSE)</f>
        <v>#REF!</v>
      </c>
      <c r="E21" s="22"/>
      <c r="F21" s="17" t="e">
        <f>VLOOKUP($B21,#REF!,7,FALSE)</f>
        <v>#REF!</v>
      </c>
      <c r="G21" s="17" t="e">
        <f>VLOOKUP($B21,#REF!,8,FALSE)</f>
        <v>#REF!</v>
      </c>
      <c r="H21" s="17" t="e">
        <f>VLOOKUP($B21,#REF!,9,FALSE)</f>
        <v>#REF!</v>
      </c>
      <c r="I21" s="17" t="e">
        <f>IF(AND(LEFT($G21,1)="x",LEFT($H21,1)="x"),VLOOKUP($B21,#REF!,10,FALSE),"")</f>
        <v>#REF!</v>
      </c>
      <c r="J21" s="17" t="e">
        <f>#REF!</f>
        <v>#REF!</v>
      </c>
      <c r="K21" s="29" t="e">
        <f>VLOOKUP($B21,#REF!,11,FALSE)</f>
        <v>#REF!</v>
      </c>
      <c r="L21" s="14" t="str">
        <f t="shared" si="0"/>
        <v>Sweden</v>
      </c>
      <c r="M21" s="14" t="str">
        <f t="shared" si="1"/>
        <v>Suède</v>
      </c>
    </row>
    <row r="22" spans="1:13" ht="12.75">
      <c r="A22" s="10">
        <v>14</v>
      </c>
      <c r="B22" s="10" t="s">
        <v>16</v>
      </c>
      <c r="C22" s="10" t="s">
        <v>122</v>
      </c>
      <c r="D22" s="11" t="e">
        <f>VLOOKUP($B22,#REF!,2,FALSE)</f>
        <v>#REF!</v>
      </c>
      <c r="E22" s="22">
        <v>1</v>
      </c>
      <c r="F22" s="17" t="e">
        <f>VLOOKUP($B22,#REF!,7,FALSE)</f>
        <v>#REF!</v>
      </c>
      <c r="G22" s="17" t="e">
        <f>VLOOKUP($B22,#REF!,8,FALSE)</f>
        <v>#REF!</v>
      </c>
      <c r="H22" s="17" t="e">
        <f>VLOOKUP($B22,#REF!,9,FALSE)</f>
        <v>#REF!</v>
      </c>
      <c r="I22" s="17" t="e">
        <f>IF(AND(LEFT($G22,1)="x",LEFT($H22,1)="x"),VLOOKUP($B22,#REF!,10,FALSE),"")</f>
        <v>#REF!</v>
      </c>
      <c r="J22" s="17" t="e">
        <f>#REF!</f>
        <v>#REF!</v>
      </c>
      <c r="K22" s="29" t="e">
        <f>VLOOKUP($B22,#REF!,11,FALSE)</f>
        <v>#REF!</v>
      </c>
      <c r="L22" s="14" t="str">
        <f t="shared" si="0"/>
        <v>Italy1</v>
      </c>
      <c r="M22" s="14" t="str">
        <f t="shared" si="1"/>
        <v>Italie1</v>
      </c>
    </row>
    <row r="23" spans="1:13" ht="12.75">
      <c r="A23" s="10">
        <v>1</v>
      </c>
      <c r="B23" s="10" t="s">
        <v>4</v>
      </c>
      <c r="C23" s="10" t="s">
        <v>111</v>
      </c>
      <c r="D23" s="11" t="e">
        <f>VLOOKUP($B23,#REF!,2,FALSE)</f>
        <v>#REF!</v>
      </c>
      <c r="E23" s="22"/>
      <c r="F23" s="17" t="e">
        <f>VLOOKUP($B23,#REF!,7,FALSE)</f>
        <v>#REF!</v>
      </c>
      <c r="G23" s="17" t="e">
        <f>VLOOKUP($B23,#REF!,8,FALSE)</f>
        <v>#REF!</v>
      </c>
      <c r="H23" s="17" t="e">
        <f>VLOOKUP($B23,#REF!,9,FALSE)</f>
        <v>#REF!</v>
      </c>
      <c r="I23" s="17" t="e">
        <f>IF(AND(LEFT($G23,1)="x",LEFT($H23,1)="x"),VLOOKUP($B23,#REF!,10,FALSE),"")</f>
        <v>#REF!</v>
      </c>
      <c r="J23" s="17" t="e">
        <f>#REF!</f>
        <v>#REF!</v>
      </c>
      <c r="K23" s="29" t="e">
        <f>VLOOKUP($B23,#REF!,11,FALSE)</f>
        <v>#REF!</v>
      </c>
      <c r="L23" s="14" t="str">
        <f t="shared" si="0"/>
        <v>Australia</v>
      </c>
      <c r="M23" s="14" t="str">
        <f t="shared" si="1"/>
        <v>Australie</v>
      </c>
    </row>
    <row r="24" spans="1:13" ht="12.75">
      <c r="A24" s="10">
        <v>3</v>
      </c>
      <c r="B24" s="10" t="s">
        <v>68</v>
      </c>
      <c r="C24" s="10" t="s">
        <v>113</v>
      </c>
      <c r="D24" s="11" t="e">
        <f>VLOOKUP($B24,#REF!,2,FALSE)</f>
        <v>#REF!</v>
      </c>
      <c r="E24" s="22"/>
      <c r="F24" s="17" t="e">
        <f>VLOOKUP($B24,#REF!,7,FALSE)</f>
        <v>#REF!</v>
      </c>
      <c r="G24" s="17" t="e">
        <f>VLOOKUP($B24,#REF!,8,FALSE)</f>
        <v>#REF!</v>
      </c>
      <c r="H24" s="17" t="e">
        <f>VLOOKUP($B24,#REF!,9,FALSE)</f>
        <v>#REF!</v>
      </c>
      <c r="I24" s="17" t="e">
        <f>IF(AND(LEFT($G24,1)="x",LEFT($H24,1)="x"),VLOOKUP($B24,#REF!,10,FALSE),"")</f>
        <v>#REF!</v>
      </c>
      <c r="J24" s="17" t="e">
        <f>#REF!</f>
        <v>#REF!</v>
      </c>
      <c r="K24" s="29" t="e">
        <f>VLOOKUP($B24,#REF!,11,FALSE)</f>
        <v>#REF!</v>
      </c>
      <c r="L24" s="14" t="str">
        <f t="shared" si="0"/>
        <v>Belgium</v>
      </c>
      <c r="M24" s="14" t="str">
        <f t="shared" si="1"/>
        <v>Belgique</v>
      </c>
    </row>
    <row r="25" spans="1:13" ht="12.75">
      <c r="A25" s="10">
        <v>8</v>
      </c>
      <c r="B25" s="10" t="s">
        <v>10</v>
      </c>
      <c r="C25" s="10" t="s">
        <v>10</v>
      </c>
      <c r="D25" s="11" t="e">
        <f>VLOOKUP($B25,#REF!,2,FALSE)</f>
        <v>#REF!</v>
      </c>
      <c r="E25" s="22"/>
      <c r="F25" s="17" t="e">
        <f>VLOOKUP($B25,#REF!,7,FALSE)</f>
        <v>#REF!</v>
      </c>
      <c r="G25" s="17" t="e">
        <f>VLOOKUP($B25,#REF!,8,FALSE)</f>
        <v>#REF!</v>
      </c>
      <c r="H25" s="17" t="e">
        <f>VLOOKUP($B25,#REF!,9,FALSE)</f>
        <v>#REF!</v>
      </c>
      <c r="I25" s="17" t="e">
        <f>IF(AND(LEFT($G25,1)="x",LEFT($H25,1)="x"),VLOOKUP($B25,#REF!,10,FALSE),"")</f>
        <v>#REF!</v>
      </c>
      <c r="J25" s="17" t="e">
        <f>#REF!</f>
        <v>#REF!</v>
      </c>
      <c r="K25" s="29" t="e">
        <f>VLOOKUP($B25,#REF!,11,FALSE)</f>
        <v>#REF!</v>
      </c>
      <c r="L25" s="14" t="str">
        <f t="shared" si="0"/>
        <v>France</v>
      </c>
      <c r="M25" s="14" t="str">
        <f t="shared" si="1"/>
        <v>France</v>
      </c>
    </row>
    <row r="26" spans="1:13" ht="12.75">
      <c r="A26" s="10">
        <v>15</v>
      </c>
      <c r="B26" s="10" t="s">
        <v>17</v>
      </c>
      <c r="C26" s="10" t="s">
        <v>123</v>
      </c>
      <c r="D26" s="11" t="e">
        <f>VLOOKUP($B26,#REF!,2,FALSE)</f>
        <v>#REF!</v>
      </c>
      <c r="E26" s="22"/>
      <c r="F26" s="17" t="e">
        <f>VLOOKUP($B26,#REF!,7,FALSE)</f>
        <v>#REF!</v>
      </c>
      <c r="G26" s="17" t="e">
        <f>VLOOKUP($B26,#REF!,8,FALSE)</f>
        <v>#REF!</v>
      </c>
      <c r="H26" s="17" t="e">
        <f>VLOOKUP($B26,#REF!,9,FALSE)</f>
        <v>#REF!</v>
      </c>
      <c r="I26" s="17" t="e">
        <f>IF(AND(LEFT($G26,1)="x",LEFT($H26,1)="x"),VLOOKUP($B26,#REF!,10,FALSE),"")</f>
        <v>#REF!</v>
      </c>
      <c r="J26" s="17" t="e">
        <f>#REF!</f>
        <v>#REF!</v>
      </c>
      <c r="K26" s="29" t="e">
        <f>VLOOKUP($B26,#REF!,11,FALSE)</f>
        <v>#REF!</v>
      </c>
      <c r="L26" s="14" t="str">
        <f t="shared" si="0"/>
        <v>Japan</v>
      </c>
      <c r="M26" s="14" t="str">
        <f t="shared" si="1"/>
        <v>Japon</v>
      </c>
    </row>
    <row r="27" spans="1:13" ht="12.75">
      <c r="A27" s="10">
        <v>9</v>
      </c>
      <c r="B27" s="10" t="s">
        <v>11</v>
      </c>
      <c r="C27" s="10" t="s">
        <v>117</v>
      </c>
      <c r="D27" s="11" t="e">
        <f>VLOOKUP($B27,#REF!,2,FALSE)</f>
        <v>#REF!</v>
      </c>
      <c r="E27" s="22"/>
      <c r="F27" s="17" t="e">
        <f>VLOOKUP($B27,#REF!,7,FALSE)</f>
        <v>#REF!</v>
      </c>
      <c r="G27" s="17" t="e">
        <f>VLOOKUP($B27,#REF!,8,FALSE)</f>
        <v>#REF!</v>
      </c>
      <c r="H27" s="17" t="e">
        <f>VLOOKUP($B27,#REF!,9,FALSE)</f>
        <v>#REF!</v>
      </c>
      <c r="I27" s="17" t="e">
        <f>IF(AND(LEFT($G27,1)="x",LEFT($H27,1)="x"),VLOOKUP($B27,#REF!,10,FALSE),"")</f>
        <v>#REF!</v>
      </c>
      <c r="J27" s="17" t="e">
        <f>#REF!</f>
        <v>#REF!</v>
      </c>
      <c r="K27" s="29" t="e">
        <f>VLOOKUP($B27,#REF!,11,FALSE)</f>
        <v>#REF!</v>
      </c>
      <c r="L27" s="14" t="str">
        <f t="shared" si="0"/>
        <v>Germany</v>
      </c>
      <c r="M27" s="14" t="str">
        <f t="shared" si="1"/>
        <v>Allemagne</v>
      </c>
    </row>
    <row r="28" spans="1:13" ht="12.75">
      <c r="A28" s="10">
        <v>25</v>
      </c>
      <c r="B28" s="10" t="s">
        <v>27</v>
      </c>
      <c r="C28" s="10" t="s">
        <v>131</v>
      </c>
      <c r="D28" s="11" t="e">
        <f>VLOOKUP($B28,#REF!,2,FALSE)</f>
        <v>#REF!</v>
      </c>
      <c r="E28" s="22"/>
      <c r="F28" s="17" t="e">
        <f>VLOOKUP($B28,#REF!,7,FALSE)</f>
        <v>#REF!</v>
      </c>
      <c r="G28" s="17" t="e">
        <f>VLOOKUP($B28,#REF!,8,FALSE)</f>
        <v>#REF!</v>
      </c>
      <c r="H28" s="17" t="e">
        <f>VLOOKUP($B28,#REF!,9,FALSE)</f>
        <v>#REF!</v>
      </c>
      <c r="I28" s="17" t="e">
        <f>IF(AND(LEFT($G28,1)="x",LEFT($H28,1)="x"),VLOOKUP($B28,#REF!,10,FALSE),"")</f>
        <v>#REF!</v>
      </c>
      <c r="J28" s="17" t="e">
        <f>#REF!</f>
        <v>#REF!</v>
      </c>
      <c r="K28" s="29" t="e">
        <f>VLOOKUP($B28,#REF!,11,FALSE)</f>
        <v>#REF!</v>
      </c>
      <c r="L28" s="14" t="str">
        <f t="shared" si="0"/>
        <v>Spain</v>
      </c>
      <c r="M28" s="14" t="str">
        <f t="shared" si="1"/>
        <v>Espagne</v>
      </c>
    </row>
    <row r="29" spans="1:13" ht="12.75">
      <c r="A29" s="10">
        <v>19</v>
      </c>
      <c r="B29" s="10" t="s">
        <v>21</v>
      </c>
      <c r="C29" s="10" t="s">
        <v>126</v>
      </c>
      <c r="D29" s="11" t="e">
        <f>VLOOKUP($B29,#REF!,2,FALSE)</f>
        <v>#REF!</v>
      </c>
      <c r="E29" s="22"/>
      <c r="F29" s="17" t="e">
        <f>VLOOKUP($B29,#REF!,7,FALSE)</f>
        <v>#REF!</v>
      </c>
      <c r="G29" s="17" t="e">
        <f>VLOOKUP($B29,#REF!,8,FALSE)</f>
        <v>#REF!</v>
      </c>
      <c r="H29" s="17" t="e">
        <f>VLOOKUP($B29,#REF!,9,FALSE)</f>
        <v>#REF!</v>
      </c>
      <c r="I29" s="17" t="e">
        <f>IF(AND(LEFT($G29,1)="x",LEFT($H29,1)="x"),VLOOKUP($B29,#REF!,10,FALSE),"")</f>
        <v>#REF!</v>
      </c>
      <c r="J29" s="17" t="e">
        <f>#REF!</f>
        <v>#REF!</v>
      </c>
      <c r="K29" s="29" t="e">
        <f>VLOOKUP($B29,#REF!,11,FALSE)</f>
        <v>#REF!</v>
      </c>
      <c r="L29" s="14" t="str">
        <f t="shared" si="0"/>
        <v>Netherlands</v>
      </c>
      <c r="M29" s="14" t="str">
        <f t="shared" si="1"/>
        <v>Pays-Bas</v>
      </c>
    </row>
    <row r="30" spans="1:13" ht="12.75">
      <c r="A30" s="10">
        <v>40</v>
      </c>
      <c r="B30" s="10" t="s">
        <v>103</v>
      </c>
      <c r="C30" s="10" t="s">
        <v>142</v>
      </c>
      <c r="D30" s="11" t="e">
        <f>VLOOKUP($B30,#REF!,2,FALSE)</f>
        <v>#REF!</v>
      </c>
      <c r="E30" s="22">
        <v>1</v>
      </c>
      <c r="F30" s="17" t="e">
        <f>VLOOKUP($B30,#REF!,7,FALSE)</f>
        <v>#REF!</v>
      </c>
      <c r="G30" s="17" t="e">
        <f>VLOOKUP($B30,#REF!,8,FALSE)</f>
        <v>#REF!</v>
      </c>
      <c r="H30" s="17" t="e">
        <f>VLOOKUP($B30,#REF!,9,FALSE)</f>
        <v>#REF!</v>
      </c>
      <c r="I30" s="17" t="e">
        <f>IF(AND(LEFT($G30,1)="x",LEFT($H30,1)="x"),VLOOKUP($B30,#REF!,10,FALSE),"")</f>
        <v>#REF!</v>
      </c>
      <c r="J30" s="17" t="e">
        <f>#REF!</f>
        <v>#REF!</v>
      </c>
      <c r="K30" s="29" t="e">
        <f>VLOOKUP($B30,#REF!,11,FALSE)</f>
        <v>#REF!</v>
      </c>
      <c r="L30" s="14" t="str">
        <f t="shared" si="0"/>
        <v>Slovenia1</v>
      </c>
      <c r="M30" s="14" t="str">
        <f t="shared" si="1"/>
        <v>Slovénie1</v>
      </c>
    </row>
    <row r="31" spans="1:13" ht="12.75">
      <c r="A31" s="10">
        <v>7</v>
      </c>
      <c r="B31" s="10" t="s">
        <v>9</v>
      </c>
      <c r="C31" s="10" t="s">
        <v>116</v>
      </c>
      <c r="D31" s="11" t="e">
        <f>VLOOKUP($B31,#REF!,2,FALSE)</f>
        <v>#REF!</v>
      </c>
      <c r="E31" s="22"/>
      <c r="F31" s="17" t="e">
        <f>VLOOKUP($B31,#REF!,7,FALSE)</f>
        <v>#REF!</v>
      </c>
      <c r="G31" s="17" t="e">
        <f>VLOOKUP($B31,#REF!,8,FALSE)</f>
        <v>#REF!</v>
      </c>
      <c r="H31" s="17" t="e">
        <f>VLOOKUP($B31,#REF!,9,FALSE)</f>
        <v>#REF!</v>
      </c>
      <c r="I31" s="17" t="e">
        <f>IF(AND(LEFT($G31,1)="x",LEFT($H31,1)="x"),VLOOKUP($B31,#REF!,10,FALSE),"")</f>
        <v>#REF!</v>
      </c>
      <c r="J31" s="17" t="e">
        <f>#REF!</f>
        <v>#REF!</v>
      </c>
      <c r="K31" s="29" t="e">
        <f>VLOOKUP($B31,#REF!,11,FALSE)</f>
        <v>#REF!</v>
      </c>
      <c r="L31" s="14" t="str">
        <f t="shared" si="0"/>
        <v>Finland</v>
      </c>
      <c r="M31" s="14" t="str">
        <f t="shared" si="1"/>
        <v>Finlande</v>
      </c>
    </row>
    <row r="32" spans="1:13" ht="12.75">
      <c r="A32" s="10">
        <v>16</v>
      </c>
      <c r="B32" s="10" t="s">
        <v>18</v>
      </c>
      <c r="C32" s="10" t="s">
        <v>124</v>
      </c>
      <c r="D32" s="11" t="e">
        <f>VLOOKUP($B32,#REF!,2,FALSE)</f>
        <v>#REF!</v>
      </c>
      <c r="E32" s="22"/>
      <c r="F32" s="17" t="e">
        <f>VLOOKUP($B32,#REF!,7,FALSE)</f>
        <v>#REF!</v>
      </c>
      <c r="G32" s="17" t="e">
        <f>VLOOKUP($B32,#REF!,8,FALSE)</f>
        <v>#REF!</v>
      </c>
      <c r="H32" s="17" t="e">
        <f>VLOOKUP($B32,#REF!,9,FALSE)</f>
        <v>#REF!</v>
      </c>
      <c r="I32" s="17" t="e">
        <f>IF(AND(LEFT($G32,1)="x",LEFT($H32,1)="x"),VLOOKUP($B32,#REF!,10,FALSE),"")</f>
        <v>#REF!</v>
      </c>
      <c r="J32" s="17" t="e">
        <f>#REF!</f>
        <v>#REF!</v>
      </c>
      <c r="K32" s="29" t="e">
        <f>VLOOKUP($B32,#REF!,11,FALSE)</f>
        <v>#REF!</v>
      </c>
      <c r="L32" s="14" t="str">
        <f t="shared" si="0"/>
        <v>Korea</v>
      </c>
      <c r="M32" s="14" t="str">
        <f t="shared" si="1"/>
        <v>Corée</v>
      </c>
    </row>
    <row r="33" spans="1:13" ht="12.75">
      <c r="A33" s="10">
        <v>23</v>
      </c>
      <c r="B33" s="10" t="s">
        <v>26</v>
      </c>
      <c r="C33" s="10" t="s">
        <v>26</v>
      </c>
      <c r="D33" s="11" t="e">
        <f>VLOOKUP($B33,#REF!,2,FALSE)</f>
        <v>#REF!</v>
      </c>
      <c r="E33" s="22">
        <v>1</v>
      </c>
      <c r="F33" s="17" t="e">
        <f>VLOOKUP($B33,#REF!,7,FALSE)</f>
        <v>#REF!</v>
      </c>
      <c r="G33" s="17" t="e">
        <f>VLOOKUP($B33,#REF!,8,FALSE)</f>
        <v>#REF!</v>
      </c>
      <c r="H33" s="17" t="e">
        <f>VLOOKUP($B33,#REF!,9,FALSE)</f>
        <v>#REF!</v>
      </c>
      <c r="I33" s="17" t="e">
        <f>IF(AND(LEFT($G33,1)="x",LEFT($H33,1)="x"),VLOOKUP($B33,#REF!,10,FALSE),"")</f>
        <v>#REF!</v>
      </c>
      <c r="J33" s="17" t="e">
        <f>#REF!</f>
        <v>#REF!</v>
      </c>
      <c r="K33" s="29" t="e">
        <f>VLOOKUP($B33,#REF!,11,FALSE)</f>
        <v>#REF!</v>
      </c>
      <c r="L33" s="14" t="str">
        <f t="shared" si="0"/>
        <v>Portugal1</v>
      </c>
      <c r="M33" s="14" t="str">
        <f t="shared" si="1"/>
        <v>Portugal1</v>
      </c>
    </row>
    <row r="34" spans="1:13" ht="12.75">
      <c r="A34" s="10">
        <v>20</v>
      </c>
      <c r="B34" s="10" t="s">
        <v>22</v>
      </c>
      <c r="C34" s="10" t="s">
        <v>127</v>
      </c>
      <c r="D34" s="11" t="e">
        <f>VLOOKUP($B34,#REF!,2,FALSE)</f>
        <v>#REF!</v>
      </c>
      <c r="E34" s="22"/>
      <c r="F34" s="17" t="e">
        <f>VLOOKUP($B34,#REF!,7,FALSE)</f>
        <v>#REF!</v>
      </c>
      <c r="G34" s="17" t="e">
        <f>VLOOKUP($B34,#REF!,8,FALSE)</f>
        <v>#REF!</v>
      </c>
      <c r="H34" s="17" t="e">
        <f>VLOOKUP($B34,#REF!,9,FALSE)</f>
        <v>#REF!</v>
      </c>
      <c r="I34" s="17" t="e">
        <f>IF(AND(LEFT($G34,1)="x",LEFT($H34,1)="x"),VLOOKUP($B34,#REF!,10,FALSE),"")</f>
        <v>#REF!</v>
      </c>
      <c r="J34" s="17" t="e">
        <f>#REF!</f>
        <v>#REF!</v>
      </c>
      <c r="K34" s="29" t="e">
        <f>VLOOKUP($B34,#REF!,11,FALSE)</f>
        <v>#REF!</v>
      </c>
      <c r="L34" s="14" t="str">
        <f t="shared" si="0"/>
        <v>New Zealand</v>
      </c>
      <c r="M34" s="14" t="str">
        <f t="shared" si="1"/>
        <v>Nouvelle-Zélande</v>
      </c>
    </row>
    <row r="35" spans="1:13" ht="12.75">
      <c r="A35" s="10">
        <v>38</v>
      </c>
      <c r="B35" s="10" t="s">
        <v>35</v>
      </c>
      <c r="C35" s="10" t="s">
        <v>140</v>
      </c>
      <c r="D35" s="11" t="e">
        <f>VLOOKUP($B35,#REF!,2,FALSE)</f>
        <v>#REF!</v>
      </c>
      <c r="E35" s="22"/>
      <c r="F35" s="17" t="e">
        <f>VLOOKUP($B35,#REF!,7,FALSE)</f>
        <v>#REF!</v>
      </c>
      <c r="G35" s="17" t="e">
        <f>VLOOKUP($B35,#REF!,8,FALSE)</f>
        <v>#REF!</v>
      </c>
      <c r="H35" s="17" t="e">
        <f>VLOOKUP($B35,#REF!,9,FALSE)</f>
        <v>#REF!</v>
      </c>
      <c r="I35" s="17" t="e">
        <f>IF(AND(LEFT($G35,1)="x",LEFT($H35,1)="x"),VLOOKUP($B35,#REF!,10,FALSE),"")</f>
        <v>#REF!</v>
      </c>
      <c r="J35" s="17" t="e">
        <f>#REF!</f>
        <v>#REF!</v>
      </c>
      <c r="K35" s="29" t="e">
        <f>VLOOKUP($B35,#REF!,11,FALSE)</f>
        <v>#REF!</v>
      </c>
      <c r="L35" s="14" t="str">
        <f t="shared" si="0"/>
        <v>Israel</v>
      </c>
      <c r="M35" s="14" t="str">
        <f t="shared" si="1"/>
        <v>Israël</v>
      </c>
    </row>
    <row r="36" spans="1:13" ht="12.75">
      <c r="A36" s="10">
        <v>5</v>
      </c>
      <c r="B36" s="10" t="s">
        <v>7</v>
      </c>
      <c r="C36" s="10" t="s">
        <v>114</v>
      </c>
      <c r="D36" s="11" t="e">
        <f>VLOOKUP($B36,#REF!,2,FALSE)</f>
        <v>#REF!</v>
      </c>
      <c r="E36" s="22"/>
      <c r="F36" s="17" t="e">
        <f>VLOOKUP($B36,#REF!,7,FALSE)</f>
        <v>#REF!</v>
      </c>
      <c r="G36" s="17" t="e">
        <f>VLOOKUP($B36,#REF!,8,FALSE)</f>
        <v>#REF!</v>
      </c>
      <c r="H36" s="17" t="e">
        <f>VLOOKUP($B36,#REF!,9,FALSE)</f>
        <v>#REF!</v>
      </c>
      <c r="I36" s="17" t="e">
        <f>IF(AND(LEFT($G36,1)="x",LEFT($H36,1)="x"),VLOOKUP($B36,#REF!,10,FALSE),"")</f>
        <v>#REF!</v>
      </c>
      <c r="J36" s="17" t="e">
        <f>#REF!</f>
        <v>#REF!</v>
      </c>
      <c r="K36" s="29" t="e">
        <f>VLOOKUP($B36,#REF!,11,FALSE)</f>
        <v>#REF!</v>
      </c>
      <c r="L36" s="14" t="str">
        <f t="shared" si="0"/>
        <v>Czech Republic</v>
      </c>
      <c r="M36" s="14" t="str">
        <f t="shared" si="1"/>
        <v>Rép. tchèque</v>
      </c>
    </row>
    <row r="37" spans="1:13" ht="12.75">
      <c r="A37" s="10">
        <v>37</v>
      </c>
      <c r="B37" s="10" t="s">
        <v>102</v>
      </c>
      <c r="C37" s="10" t="s">
        <v>139</v>
      </c>
      <c r="D37" s="11" t="e">
        <f>VLOOKUP($B37,#REF!,2,FALSE)</f>
        <v>#REF!</v>
      </c>
      <c r="E37" s="22"/>
      <c r="F37" s="17" t="e">
        <f>VLOOKUP($B37,#REF!,7,FALSE)</f>
        <v>#REF!</v>
      </c>
      <c r="G37" s="17" t="e">
        <f>VLOOKUP($B37,#REF!,8,FALSE)</f>
        <v>#REF!</v>
      </c>
      <c r="H37" s="17" t="e">
        <f>VLOOKUP($B37,#REF!,9,FALSE)</f>
        <v>#REF!</v>
      </c>
      <c r="I37" s="17" t="e">
        <f>IF(AND(LEFT($G37,1)="x",LEFT($H37,1)="x"),VLOOKUP($B37,#REF!,10,FALSE),"")</f>
        <v>#REF!</v>
      </c>
      <c r="J37" s="17" t="e">
        <f>#REF!</f>
        <v>#REF!</v>
      </c>
      <c r="K37" s="29" t="e">
        <f>VLOOKUP($B37,#REF!,11,FALSE)</f>
        <v>#REF!</v>
      </c>
      <c r="L37" s="14" t="str">
        <f t="shared" si="0"/>
        <v>Estonia</v>
      </c>
      <c r="M37" s="14" t="str">
        <f t="shared" si="1"/>
        <v>Estonie</v>
      </c>
    </row>
    <row r="38" spans="1:13" ht="12.75">
      <c r="A38" s="10">
        <v>11</v>
      </c>
      <c r="B38" s="10" t="s">
        <v>13</v>
      </c>
      <c r="C38" s="10" t="s">
        <v>119</v>
      </c>
      <c r="D38" s="11" t="e">
        <f>VLOOKUP($B38,#REF!,2,FALSE)</f>
        <v>#REF!</v>
      </c>
      <c r="E38" s="22">
        <v>1</v>
      </c>
      <c r="F38" s="17" t="e">
        <f>VLOOKUP($B38,#REF!,7,FALSE)</f>
        <v>#REF!</v>
      </c>
      <c r="G38" s="17" t="e">
        <f>VLOOKUP($B38,#REF!,8,FALSE)</f>
        <v>#REF!</v>
      </c>
      <c r="H38" s="17" t="e">
        <f>VLOOKUP($B38,#REF!,9,FALSE)</f>
        <v>#REF!</v>
      </c>
      <c r="I38" s="17" t="e">
        <f>IF(AND(LEFT($G38,1)="x",LEFT($H38,1)="x"),VLOOKUP($B38,#REF!,10,FALSE),"")</f>
        <v>#REF!</v>
      </c>
      <c r="J38" s="17" t="e">
        <f>#REF!</f>
        <v>#REF!</v>
      </c>
      <c r="K38" s="29" t="e">
        <f>VLOOKUP($B38,#REF!,11,FALSE)</f>
        <v>#REF!</v>
      </c>
      <c r="L38" s="14" t="str">
        <f t="shared" si="0"/>
        <v>Hungary1</v>
      </c>
      <c r="M38" s="14" t="str">
        <f t="shared" si="1"/>
        <v>Hongrie1</v>
      </c>
    </row>
    <row r="39" spans="1:13" ht="12.75">
      <c r="A39" s="10">
        <v>22</v>
      </c>
      <c r="B39" s="10" t="s">
        <v>25</v>
      </c>
      <c r="C39" s="10" t="s">
        <v>129</v>
      </c>
      <c r="D39" s="11" t="e">
        <f>VLOOKUP($B39,#REF!,2,FALSE)</f>
        <v>#REF!</v>
      </c>
      <c r="E39" s="22">
        <v>1</v>
      </c>
      <c r="F39" s="17" t="e">
        <f>VLOOKUP($B39,#REF!,7,FALSE)</f>
        <v>#REF!</v>
      </c>
      <c r="G39" s="17" t="e">
        <f>VLOOKUP($B39,#REF!,8,FALSE)</f>
        <v>#REF!</v>
      </c>
      <c r="H39" s="17" t="e">
        <f>VLOOKUP($B39,#REF!,9,FALSE)</f>
        <v>#REF!</v>
      </c>
      <c r="I39" s="17" t="e">
        <f>IF(AND(LEFT($G39,1)="x",LEFT($H39,1)="x"),VLOOKUP($B39,#REF!,10,FALSE),"")</f>
        <v>#REF!</v>
      </c>
      <c r="J39" s="17" t="e">
        <f>#REF!</f>
        <v>#REF!</v>
      </c>
      <c r="K39" s="29" t="e">
        <f>VLOOKUP($B39,#REF!,11,FALSE)</f>
        <v>#REF!</v>
      </c>
      <c r="L39" s="14" t="str">
        <f t="shared" si="0"/>
        <v>Poland1</v>
      </c>
      <c r="M39" s="14" t="str">
        <f t="shared" si="1"/>
        <v>Pologne1</v>
      </c>
    </row>
    <row r="40" spans="1:13" ht="12.75">
      <c r="A40" s="10">
        <v>24</v>
      </c>
      <c r="B40" s="10" t="s">
        <v>69</v>
      </c>
      <c r="C40" s="10" t="s">
        <v>130</v>
      </c>
      <c r="D40" s="11" t="e">
        <f>VLOOKUP($B40,#REF!,2,FALSE)</f>
        <v>#REF!</v>
      </c>
      <c r="E40" s="22"/>
      <c r="F40" s="17" t="e">
        <f>VLOOKUP($B40,#REF!,7,FALSE)</f>
        <v>#REF!</v>
      </c>
      <c r="G40" s="17" t="e">
        <f>VLOOKUP($B40,#REF!,8,FALSE)</f>
        <v>#REF!</v>
      </c>
      <c r="H40" s="17" t="e">
        <f>VLOOKUP($B40,#REF!,9,FALSE)</f>
        <v>#REF!</v>
      </c>
      <c r="I40" s="17" t="e">
        <f>IF(AND(LEFT($G40,1)="x",LEFT($H40,1)="x"),VLOOKUP($B40,#REF!,10,FALSE),"")</f>
        <v>#REF!</v>
      </c>
      <c r="J40" s="17" t="e">
        <f>#REF!</f>
        <v>#REF!</v>
      </c>
      <c r="K40" s="29" t="e">
        <f>VLOOKUP($B40,#REF!,11,FALSE)</f>
        <v>#REF!</v>
      </c>
      <c r="L40" s="14" t="str">
        <f t="shared" si="0"/>
        <v>Slovak Republic</v>
      </c>
      <c r="M40" s="14" t="str">
        <f t="shared" si="1"/>
        <v>Rép. slovaque</v>
      </c>
    </row>
    <row r="41" spans="1:13" ht="12.75">
      <c r="A41" s="10">
        <v>18</v>
      </c>
      <c r="B41" s="10" t="s">
        <v>20</v>
      </c>
      <c r="C41" s="10" t="s">
        <v>125</v>
      </c>
      <c r="D41" s="11" t="e">
        <f>VLOOKUP($B41,#REF!,2,FALSE)</f>
        <v>#REF!</v>
      </c>
      <c r="E41" s="22"/>
      <c r="F41" s="17" t="e">
        <f>VLOOKUP($B41,#REF!,7,FALSE)</f>
        <v>#REF!</v>
      </c>
      <c r="G41" s="17" t="e">
        <f>VLOOKUP($B41,#REF!,8,FALSE)</f>
        <v>#REF!</v>
      </c>
      <c r="H41" s="17" t="e">
        <f>VLOOKUP($B41,#REF!,9,FALSE)</f>
        <v>#REF!</v>
      </c>
      <c r="I41" s="17" t="e">
        <f>IF(AND(LEFT($G41,1)="x",LEFT($H41,1)="x"),VLOOKUP($B41,#REF!,10,FALSE),"")</f>
        <v>#REF!</v>
      </c>
      <c r="J41" s="17" t="e">
        <f>#REF!</f>
        <v>#REF!</v>
      </c>
      <c r="K41" s="29" t="e">
        <f>VLOOKUP($B41,#REF!,11,FALSE)</f>
        <v>#REF!</v>
      </c>
      <c r="L41" s="14" t="str">
        <f t="shared" si="0"/>
        <v>Mexico</v>
      </c>
      <c r="M41" s="14" t="str">
        <f t="shared" si="1"/>
        <v>Mexique</v>
      </c>
    </row>
    <row r="42" spans="1:13" ht="12.75">
      <c r="A42" s="10">
        <v>36</v>
      </c>
      <c r="B42" s="10" t="s">
        <v>34</v>
      </c>
      <c r="C42" s="10" t="s">
        <v>138</v>
      </c>
      <c r="D42" s="11" t="e">
        <f>VLOOKUP($B42,#REF!,2,FALSE)</f>
        <v>#REF!</v>
      </c>
      <c r="E42" s="22"/>
      <c r="F42" s="17" t="e">
        <f>VLOOKUP($B42,#REF!,7,FALSE)</f>
        <v>#REF!</v>
      </c>
      <c r="G42" s="17" t="e">
        <f>VLOOKUP($B42,#REF!,8,FALSE)</f>
        <v>#REF!</v>
      </c>
      <c r="H42" s="17" t="e">
        <f>VLOOKUP($B42,#REF!,9,FALSE)</f>
        <v>#REF!</v>
      </c>
      <c r="I42" s="17" t="e">
        <f>IF(AND(LEFT($G42,1)="x",LEFT($H42,1)="x"),VLOOKUP($B42,#REF!,10,FALSE),"")</f>
        <v>#REF!</v>
      </c>
      <c r="J42" s="17" t="e">
        <f>#REF!</f>
        <v>#REF!</v>
      </c>
      <c r="K42" s="29" t="e">
        <f>VLOOKUP($B42,#REF!,11,FALSE)</f>
        <v>#REF!</v>
      </c>
      <c r="L42" s="14" t="str">
        <f t="shared" si="0"/>
        <v>Chile</v>
      </c>
      <c r="M42" s="14" t="str">
        <f t="shared" si="1"/>
        <v>Chili</v>
      </c>
    </row>
    <row r="43" spans="1:13" ht="12.75">
      <c r="A43" s="10">
        <v>35</v>
      </c>
      <c r="B43" s="10" t="s">
        <v>33</v>
      </c>
      <c r="C43" s="10" t="s">
        <v>137</v>
      </c>
      <c r="D43" s="11" t="e">
        <f>VLOOKUP($B43,#REF!,2,FALSE)</f>
        <v>#REF!</v>
      </c>
      <c r="E43" s="22">
        <v>1</v>
      </c>
      <c r="F43" s="17" t="e">
        <f>VLOOKUP($B43,#REF!,7,FALSE)</f>
        <v>#REF!</v>
      </c>
      <c r="G43" s="17" t="e">
        <f>VLOOKUP($B43,#REF!,8,FALSE)</f>
        <v>#REF!</v>
      </c>
      <c r="H43" s="17" t="e">
        <f>VLOOKUP($B43,#REF!,9,FALSE)</f>
        <v>#REF!</v>
      </c>
      <c r="I43" s="17" t="e">
        <f>IF(AND(LEFT($G43,1)="x",LEFT($H43,1)="x"),VLOOKUP($B43,#REF!,10,FALSE),"")</f>
        <v>#REF!</v>
      </c>
      <c r="J43" s="17" t="e">
        <f>#REF!</f>
        <v>#REF!</v>
      </c>
      <c r="K43" s="29" t="e">
        <f>VLOOKUP($B43,#REF!,11,FALSE)</f>
        <v>#REF!</v>
      </c>
      <c r="L43" s="14" t="str">
        <f t="shared" si="0"/>
        <v>Brazil1</v>
      </c>
      <c r="M43" s="14" t="str">
        <f t="shared" si="1"/>
        <v>Brésil1</v>
      </c>
    </row>
    <row r="44" spans="1:13" ht="12.75">
      <c r="A44" s="51"/>
      <c r="B44" s="51"/>
      <c r="C44" s="51"/>
      <c r="D44" s="51"/>
      <c r="E44" s="51"/>
      <c r="F44" s="51"/>
      <c r="G44" s="51"/>
      <c r="H44" s="51"/>
      <c r="I44" s="51"/>
      <c r="J44" s="51"/>
      <c r="K44" s="51"/>
      <c r="L44" s="51"/>
      <c r="M44" s="51"/>
    </row>
    <row r="45" spans="1:13" ht="12.75">
      <c r="A45" s="10">
        <v>10</v>
      </c>
      <c r="B45" s="10" t="s">
        <v>12</v>
      </c>
      <c r="C45" s="10" t="s">
        <v>118</v>
      </c>
      <c r="D45" s="11" t="e">
        <f>VLOOKUP($B45,#REF!,2,FALSE)</f>
        <v>#REF!</v>
      </c>
      <c r="E45" s="22"/>
      <c r="F45" s="17" t="e">
        <f>VLOOKUP($B45,#REF!,7,FALSE)</f>
        <v>#REF!</v>
      </c>
      <c r="G45" s="17" t="e">
        <f>VLOOKUP($B45,#REF!,8,FALSE)</f>
        <v>#REF!</v>
      </c>
      <c r="H45" s="17" t="e">
        <f>VLOOKUP($B45,#REF!,9,FALSE)</f>
        <v>#REF!</v>
      </c>
      <c r="I45" s="17" t="e">
        <f>IF(AND(LEFT($G45,1)="x",LEFT($H45,1)="x"),VLOOKUP($B45,#REF!,10,FALSE),"")</f>
        <v>#REF!</v>
      </c>
      <c r="J45" s="17" t="e">
        <f>#REF!</f>
        <v>#REF!</v>
      </c>
      <c r="K45" s="29" t="e">
        <f>VLOOKUP($B45,#REF!,11,FALSE)</f>
        <v>#REF!</v>
      </c>
      <c r="L45" s="14" t="str">
        <f>CONCATENATE($B45,$E45)</f>
        <v>Greece</v>
      </c>
      <c r="M45" s="14" t="str">
        <f>CONCATENATE($C45,$E45)</f>
        <v>Grèce</v>
      </c>
    </row>
    <row r="46" spans="1:13" ht="12.75">
      <c r="A46" s="10">
        <v>39</v>
      </c>
      <c r="B46" s="10" t="s">
        <v>36</v>
      </c>
      <c r="C46" s="10" t="s">
        <v>141</v>
      </c>
      <c r="D46" s="11" t="e">
        <f>VLOOKUP($B46,#REF!,2,FALSE)</f>
        <v>#REF!</v>
      </c>
      <c r="E46" s="22">
        <v>1</v>
      </c>
      <c r="F46" s="17" t="e">
        <f>VLOOKUP($B46,#REF!,7,FALSE)</f>
        <v>#REF!</v>
      </c>
      <c r="G46" s="17" t="e">
        <f>VLOOKUP($B46,#REF!,8,FALSE)</f>
        <v>#REF!</v>
      </c>
      <c r="H46" s="17" t="e">
        <f>VLOOKUP($B46,#REF!,9,FALSE)</f>
        <v>#REF!</v>
      </c>
      <c r="I46" s="17" t="e">
        <f>IF(AND(LEFT($G46,1)="x",LEFT($H46,1)="x"),VLOOKUP($B46,#REF!,10,FALSE),"")</f>
        <v>#REF!</v>
      </c>
      <c r="J46" s="17" t="e">
        <f>#REF!</f>
        <v>#REF!</v>
      </c>
      <c r="K46" s="29" t="e">
        <f>VLOOKUP($B46,#REF!,11,FALSE)</f>
        <v>#REF!</v>
      </c>
      <c r="L46" s="14" t="str">
        <f>CONCATENATE($B46,$E46)</f>
        <v>Russian Federation1</v>
      </c>
      <c r="M46" s="14" t="str">
        <f>CONCATENATE($C46,$E46)</f>
        <v>Fédération de Russie1</v>
      </c>
    </row>
    <row r="47" spans="1:13" ht="12.75">
      <c r="A47" s="10">
        <v>28</v>
      </c>
      <c r="B47" s="10" t="s">
        <v>30</v>
      </c>
      <c r="C47" s="10" t="s">
        <v>134</v>
      </c>
      <c r="D47" s="11" t="e">
        <f>VLOOKUP($B47,#REF!,2,FALSE)</f>
        <v>#REF!</v>
      </c>
      <c r="E47" s="22">
        <v>1</v>
      </c>
      <c r="F47" s="17" t="e">
        <f>VLOOKUP($B47,#REF!,7,FALSE)</f>
        <v>#REF!</v>
      </c>
      <c r="G47" s="17" t="e">
        <f>VLOOKUP($B47,#REF!,8,FALSE)</f>
        <v>#REF!</v>
      </c>
      <c r="H47" s="17" t="e">
        <f>VLOOKUP($B47,#REF!,9,FALSE)</f>
        <v>#REF!</v>
      </c>
      <c r="I47" s="17" t="e">
        <f>IF(AND(LEFT($G47,1)="x",LEFT($H47,1)="x"),VLOOKUP($B47,#REF!,10,FALSE),"")</f>
        <v>#REF!</v>
      </c>
      <c r="J47" s="17" t="e">
        <f>#REF!</f>
        <v>#REF!</v>
      </c>
      <c r="K47" s="29" t="e">
        <f>VLOOKUP($B47,#REF!,11,FALSE)</f>
        <v>#REF!</v>
      </c>
      <c r="L47" s="14" t="str">
        <f>CONCATENATE($B47,$E47)</f>
        <v>Turkey1</v>
      </c>
      <c r="M47" s="14" t="str">
        <f>CONCATENATE($C47,$E47)</f>
        <v>Turquie1</v>
      </c>
    </row>
    <row r="48" spans="1:13" ht="12.75">
      <c r="A48" s="10">
        <v>4</v>
      </c>
      <c r="B48" s="10" t="s">
        <v>6</v>
      </c>
      <c r="C48" s="10" t="s">
        <v>6</v>
      </c>
      <c r="D48" s="11" t="e">
        <f>VLOOKUP($B48,#REF!,2,FALSE)</f>
        <v>#REF!</v>
      </c>
      <c r="E48" s="22"/>
      <c r="F48" s="17" t="e">
        <f>VLOOKUP($B48,#REF!,7,FALSE)</f>
        <v>#REF!</v>
      </c>
      <c r="G48" s="17" t="e">
        <f>VLOOKUP($B48,#REF!,8,FALSE)</f>
        <v>#REF!</v>
      </c>
      <c r="H48" s="17" t="e">
        <f>VLOOKUP($B48,#REF!,9,FALSE)</f>
        <v>#REF!</v>
      </c>
      <c r="I48" s="17" t="e">
        <f>IF(AND(LEFT($G48,1)="x",LEFT($H48,1)="x"),VLOOKUP($B48,#REF!,10,FALSE),"")</f>
        <v>#REF!</v>
      </c>
      <c r="J48" s="17" t="e">
        <f>#REF!</f>
        <v>#REF!</v>
      </c>
      <c r="K48" s="29" t="e">
        <f>VLOOKUP($B48,#REF!,11,FALSE)</f>
        <v>#REF!</v>
      </c>
      <c r="L48" s="14" t="str">
        <f>CONCATENATE($B48,$E48)</f>
        <v>Canada</v>
      </c>
      <c r="M48" s="14" t="str">
        <f>CONCATENATE($C48,$E48)</f>
        <v>Canada</v>
      </c>
    </row>
    <row r="50" ht="12.75">
      <c r="A50" s="4" t="s">
        <v>168</v>
      </c>
    </row>
    <row r="51" spans="1:11" ht="78.75" customHeight="1">
      <c r="A51" s="230" t="e">
        <f>#REF!</f>
        <v>#REF!</v>
      </c>
      <c r="B51" s="231"/>
      <c r="C51" s="231"/>
      <c r="D51" s="231"/>
      <c r="E51" s="231"/>
      <c r="F51" s="231"/>
      <c r="G51" s="231"/>
      <c r="H51" s="231"/>
      <c r="I51" s="231"/>
      <c r="J51" s="231"/>
      <c r="K51" s="231"/>
    </row>
  </sheetData>
  <sheetProtection/>
  <mergeCells count="7">
    <mergeCell ref="N4:V4"/>
    <mergeCell ref="N5:V5"/>
    <mergeCell ref="N7:V7"/>
    <mergeCell ref="A51:K51"/>
    <mergeCell ref="A4:I4"/>
    <mergeCell ref="A7:I7"/>
    <mergeCell ref="A5:I5"/>
  </mergeCells>
  <hyperlinks>
    <hyperlink ref="A1" r:id="rId1" display="http://www.sourceoecd.org/9789264055988"/>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9"/>
  <dimension ref="A1:AJ46"/>
  <sheetViews>
    <sheetView zoomScalePageLayoutView="0" workbookViewId="0" topLeftCell="A16">
      <selection activeCell="A22" sqref="A22"/>
    </sheetView>
  </sheetViews>
  <sheetFormatPr defaultColWidth="9.140625" defaultRowHeight="12.75"/>
  <cols>
    <col min="4" max="4" width="6.421875" style="0" customWidth="1"/>
    <col min="5" max="5" width="6.57421875" style="0" customWidth="1"/>
    <col min="9" max="16" width="7.28125" style="0" customWidth="1"/>
    <col min="18" max="18" width="11.57421875" style="0" customWidth="1"/>
    <col min="19" max="19" width="10.8515625" style="0" customWidth="1"/>
  </cols>
  <sheetData>
    <row r="1" ht="12.75">
      <c r="A1" s="113" t="s">
        <v>194</v>
      </c>
    </row>
    <row r="2" spans="1:2" ht="12.75">
      <c r="A2" s="115" t="s">
        <v>195</v>
      </c>
      <c r="B2" t="s">
        <v>158</v>
      </c>
    </row>
    <row r="3" ht="12.75">
      <c r="A3" s="115" t="s">
        <v>196</v>
      </c>
    </row>
    <row r="4" spans="1:36" ht="14.25" customHeight="1">
      <c r="A4" s="189" t="s">
        <v>179</v>
      </c>
      <c r="B4" s="190"/>
      <c r="C4" s="190"/>
      <c r="D4" s="190"/>
      <c r="E4" s="190"/>
      <c r="F4" s="190"/>
      <c r="G4" s="190"/>
      <c r="H4" s="190"/>
      <c r="I4" s="190"/>
      <c r="J4" s="209"/>
      <c r="K4" s="209"/>
      <c r="L4" s="209"/>
      <c r="M4" s="209"/>
      <c r="N4" s="209"/>
      <c r="O4" s="209"/>
      <c r="P4" s="209"/>
      <c r="Q4" s="209"/>
      <c r="T4" s="214"/>
      <c r="U4" s="216"/>
      <c r="V4" s="216"/>
      <c r="W4" s="216"/>
      <c r="X4" s="216"/>
      <c r="Y4" s="216"/>
      <c r="Z4" s="216"/>
      <c r="AA4" s="216"/>
      <c r="AB4" s="216"/>
      <c r="AC4" s="233"/>
      <c r="AD4" s="233"/>
      <c r="AE4" s="233"/>
      <c r="AF4" s="233"/>
      <c r="AG4" s="233"/>
      <c r="AH4" s="233"/>
      <c r="AI4" s="233"/>
      <c r="AJ4" s="233"/>
    </row>
    <row r="5" spans="1:36" ht="10.5" customHeight="1">
      <c r="A5" s="80" t="s">
        <v>181</v>
      </c>
      <c r="C5" s="60"/>
      <c r="T5" s="236"/>
      <c r="U5" s="233"/>
      <c r="V5" s="233"/>
      <c r="W5" s="233"/>
      <c r="X5" s="233"/>
      <c r="Y5" s="233"/>
      <c r="Z5" s="233"/>
      <c r="AA5" s="233"/>
      <c r="AB5" s="233"/>
      <c r="AC5" s="233"/>
      <c r="AD5" s="233"/>
      <c r="AE5" s="233"/>
      <c r="AF5" s="233"/>
      <c r="AG5" s="233"/>
      <c r="AH5" s="233"/>
      <c r="AI5" s="233"/>
      <c r="AJ5" s="233"/>
    </row>
    <row r="6" spans="20:36" ht="12.75">
      <c r="T6" s="99"/>
      <c r="U6" s="99"/>
      <c r="V6" s="99"/>
      <c r="W6" s="99"/>
      <c r="X6" s="99"/>
      <c r="Y6" s="99"/>
      <c r="Z6" s="99"/>
      <c r="AA6" s="99"/>
      <c r="AB6" s="99"/>
      <c r="AC6" s="99"/>
      <c r="AD6" s="99"/>
      <c r="AE6" s="99"/>
      <c r="AF6" s="99"/>
      <c r="AG6" s="99"/>
      <c r="AH6" s="99"/>
      <c r="AI6" s="99"/>
      <c r="AJ6" s="99"/>
    </row>
    <row r="7" spans="1:36" ht="109.5" customHeight="1">
      <c r="A7" s="222" t="s">
        <v>180</v>
      </c>
      <c r="B7" s="222"/>
      <c r="C7" s="222"/>
      <c r="D7" s="222"/>
      <c r="E7" s="222"/>
      <c r="F7" s="222"/>
      <c r="G7" s="222"/>
      <c r="H7" s="222"/>
      <c r="I7" s="222"/>
      <c r="J7" s="209"/>
      <c r="K7" s="209"/>
      <c r="L7" s="209"/>
      <c r="M7" s="209"/>
      <c r="N7" s="209"/>
      <c r="O7" s="209"/>
      <c r="P7" s="209"/>
      <c r="Q7" s="209"/>
      <c r="T7" s="234"/>
      <c r="U7" s="235"/>
      <c r="V7" s="235"/>
      <c r="W7" s="235"/>
      <c r="X7" s="235"/>
      <c r="Y7" s="235"/>
      <c r="Z7" s="235"/>
      <c r="AA7" s="235"/>
      <c r="AB7" s="235"/>
      <c r="AC7" s="233"/>
      <c r="AD7" s="233"/>
      <c r="AE7" s="233"/>
      <c r="AF7" s="233"/>
      <c r="AG7" s="233"/>
      <c r="AH7" s="233"/>
      <c r="AI7" s="233"/>
      <c r="AJ7" s="233"/>
    </row>
    <row r="10" ht="12.75">
      <c r="Q10" s="110"/>
    </row>
    <row r="11" spans="1:19" ht="46.5" customHeight="1">
      <c r="A11" s="6" t="s">
        <v>109</v>
      </c>
      <c r="B11" s="6" t="s">
        <v>2</v>
      </c>
      <c r="C11" s="6" t="s">
        <v>110</v>
      </c>
      <c r="D11" s="7" t="s">
        <v>151</v>
      </c>
      <c r="E11" s="12" t="s">
        <v>143</v>
      </c>
      <c r="F11" s="36" t="s">
        <v>170</v>
      </c>
      <c r="G11" s="38" t="s">
        <v>171</v>
      </c>
      <c r="H11" s="38" t="s">
        <v>152</v>
      </c>
      <c r="I11" s="39">
        <v>1</v>
      </c>
      <c r="J11" s="39">
        <v>2</v>
      </c>
      <c r="K11" s="39">
        <v>3</v>
      </c>
      <c r="L11" s="39">
        <v>4</v>
      </c>
      <c r="M11" s="39">
        <v>5</v>
      </c>
      <c r="N11" s="39">
        <v>6</v>
      </c>
      <c r="O11" s="39">
        <v>7</v>
      </c>
      <c r="P11" s="39">
        <v>8</v>
      </c>
      <c r="Q11" s="34" t="s">
        <v>99</v>
      </c>
      <c r="R11" s="18" t="s">
        <v>145</v>
      </c>
      <c r="S11" s="18" t="s">
        <v>146</v>
      </c>
    </row>
    <row r="12" spans="1:19" ht="12.75">
      <c r="A12" s="8">
        <v>26</v>
      </c>
      <c r="B12" s="8" t="s">
        <v>28</v>
      </c>
      <c r="C12" s="8" t="s">
        <v>132</v>
      </c>
      <c r="D12" s="9" t="e">
        <f>VLOOKUP($B12,#REF!,2,FALSE)</f>
        <v>#REF!</v>
      </c>
      <c r="E12" s="21"/>
      <c r="F12" s="29" t="e">
        <f>VLOOKUP($B12,#REF!,9,FALSE)</f>
        <v>#REF!</v>
      </c>
      <c r="G12" s="37" t="e">
        <f>VLOOKUP($B12,#REF!,6,FALSE)</f>
        <v>#REF!</v>
      </c>
      <c r="H12" s="66" t="e">
        <f aca="true" t="shared" si="0" ref="H12:H35">F12/G12</f>
        <v>#REF!</v>
      </c>
      <c r="I12" s="67" t="e">
        <f aca="true" t="shared" si="1" ref="I12:P21">IF($G12&gt;I$11,$H12,IF(INT($G12+1)=I$11,$H12*($G12+1-I$11),0))</f>
        <v>#REF!</v>
      </c>
      <c r="J12" s="67" t="e">
        <f t="shared" si="1"/>
        <v>#REF!</v>
      </c>
      <c r="K12" s="67" t="e">
        <f t="shared" si="1"/>
        <v>#REF!</v>
      </c>
      <c r="L12" s="67" t="e">
        <f t="shared" si="1"/>
        <v>#REF!</v>
      </c>
      <c r="M12" s="67" t="e">
        <f t="shared" si="1"/>
        <v>#REF!</v>
      </c>
      <c r="N12" s="67" t="e">
        <f t="shared" si="1"/>
        <v>#REF!</v>
      </c>
      <c r="O12" s="67" t="e">
        <f t="shared" si="1"/>
        <v>#REF!</v>
      </c>
      <c r="P12" s="67" t="e">
        <f t="shared" si="1"/>
        <v>#REF!</v>
      </c>
      <c r="Q12" s="16" t="e">
        <f>#REF!</f>
        <v>#REF!</v>
      </c>
      <c r="R12" s="13" t="str">
        <f aca="true" t="shared" si="2" ref="R12:R35">CONCATENATE($B12,$E12)</f>
        <v>Sweden</v>
      </c>
      <c r="S12" s="13" t="str">
        <f aca="true" t="shared" si="3" ref="S12:S35">CONCATENATE($C12,$E12)</f>
        <v>Suède</v>
      </c>
    </row>
    <row r="13" spans="1:19" ht="12.75">
      <c r="A13" s="10">
        <v>6</v>
      </c>
      <c r="B13" s="10" t="s">
        <v>8</v>
      </c>
      <c r="C13" s="10" t="s">
        <v>115</v>
      </c>
      <c r="D13" s="11" t="e">
        <f>VLOOKUP($B13,#REF!,2,FALSE)</f>
        <v>#REF!</v>
      </c>
      <c r="E13" s="22"/>
      <c r="F13" s="29" t="e">
        <f>VLOOKUP($B13,#REF!,9,FALSE)</f>
        <v>#REF!</v>
      </c>
      <c r="G13" s="37" t="e">
        <f>VLOOKUP($B13,#REF!,6,FALSE)</f>
        <v>#REF!</v>
      </c>
      <c r="H13" s="68" t="e">
        <f t="shared" si="0"/>
        <v>#REF!</v>
      </c>
      <c r="I13" s="69" t="e">
        <f t="shared" si="1"/>
        <v>#REF!</v>
      </c>
      <c r="J13" s="69" t="e">
        <f t="shared" si="1"/>
        <v>#REF!</v>
      </c>
      <c r="K13" s="69" t="e">
        <f t="shared" si="1"/>
        <v>#REF!</v>
      </c>
      <c r="L13" s="69" t="e">
        <f t="shared" si="1"/>
        <v>#REF!</v>
      </c>
      <c r="M13" s="69" t="e">
        <f t="shared" si="1"/>
        <v>#REF!</v>
      </c>
      <c r="N13" s="69" t="e">
        <f t="shared" si="1"/>
        <v>#REF!</v>
      </c>
      <c r="O13" s="69" t="e">
        <f t="shared" si="1"/>
        <v>#REF!</v>
      </c>
      <c r="P13" s="69" t="e">
        <f t="shared" si="1"/>
        <v>#REF!</v>
      </c>
      <c r="Q13" s="17" t="e">
        <f>#REF!</f>
        <v>#REF!</v>
      </c>
      <c r="R13" s="14" t="str">
        <f t="shared" si="2"/>
        <v>Denmark</v>
      </c>
      <c r="S13" s="14" t="str">
        <f t="shared" si="3"/>
        <v>Danemark</v>
      </c>
    </row>
    <row r="14" spans="1:19" ht="12.75">
      <c r="A14" s="10">
        <v>19</v>
      </c>
      <c r="B14" s="10" t="s">
        <v>21</v>
      </c>
      <c r="C14" s="10" t="s">
        <v>126</v>
      </c>
      <c r="D14" s="11" t="e">
        <f>VLOOKUP($B14,#REF!,2,FALSE)</f>
        <v>#REF!</v>
      </c>
      <c r="E14" s="22"/>
      <c r="F14" s="29" t="e">
        <f>VLOOKUP($B14,#REF!,9,FALSE)</f>
        <v>#REF!</v>
      </c>
      <c r="G14" s="37" t="e">
        <f>VLOOKUP($B14,#REF!,6,FALSE)</f>
        <v>#REF!</v>
      </c>
      <c r="H14" s="68" t="e">
        <f t="shared" si="0"/>
        <v>#REF!</v>
      </c>
      <c r="I14" s="69" t="e">
        <f t="shared" si="1"/>
        <v>#REF!</v>
      </c>
      <c r="J14" s="69" t="e">
        <f t="shared" si="1"/>
        <v>#REF!</v>
      </c>
      <c r="K14" s="69" t="e">
        <f t="shared" si="1"/>
        <v>#REF!</v>
      </c>
      <c r="L14" s="69" t="e">
        <f t="shared" si="1"/>
        <v>#REF!</v>
      </c>
      <c r="M14" s="69" t="e">
        <f t="shared" si="1"/>
        <v>#REF!</v>
      </c>
      <c r="N14" s="69" t="e">
        <f t="shared" si="1"/>
        <v>#REF!</v>
      </c>
      <c r="O14" s="69" t="e">
        <f t="shared" si="1"/>
        <v>#REF!</v>
      </c>
      <c r="P14" s="69" t="e">
        <f t="shared" si="1"/>
        <v>#REF!</v>
      </c>
      <c r="Q14" s="17" t="e">
        <f>#REF!</f>
        <v>#REF!</v>
      </c>
      <c r="R14" s="14" t="str">
        <f t="shared" si="2"/>
        <v>Netherlands</v>
      </c>
      <c r="S14" s="14" t="str">
        <f t="shared" si="3"/>
        <v>Pays-Bas</v>
      </c>
    </row>
    <row r="15" spans="1:19" ht="12.75">
      <c r="A15" s="10">
        <v>27</v>
      </c>
      <c r="B15" s="10" t="s">
        <v>29</v>
      </c>
      <c r="C15" s="10" t="s">
        <v>133</v>
      </c>
      <c r="D15" s="11" t="e">
        <f>VLOOKUP($B15,#REF!,2,FALSE)</f>
        <v>#REF!</v>
      </c>
      <c r="E15" s="22">
        <v>1</v>
      </c>
      <c r="F15" s="29" t="e">
        <f>VLOOKUP($B15,#REF!,9,FALSE)</f>
        <v>#REF!</v>
      </c>
      <c r="G15" s="37" t="e">
        <f>VLOOKUP($B15,#REF!,6,FALSE)</f>
        <v>#REF!</v>
      </c>
      <c r="H15" s="68" t="e">
        <f t="shared" si="0"/>
        <v>#REF!</v>
      </c>
      <c r="I15" s="69" t="e">
        <f t="shared" si="1"/>
        <v>#REF!</v>
      </c>
      <c r="J15" s="69" t="e">
        <f t="shared" si="1"/>
        <v>#REF!</v>
      </c>
      <c r="K15" s="69" t="e">
        <f t="shared" si="1"/>
        <v>#REF!</v>
      </c>
      <c r="L15" s="69" t="e">
        <f t="shared" si="1"/>
        <v>#REF!</v>
      </c>
      <c r="M15" s="69" t="e">
        <f t="shared" si="1"/>
        <v>#REF!</v>
      </c>
      <c r="N15" s="69" t="e">
        <f t="shared" si="1"/>
        <v>#REF!</v>
      </c>
      <c r="O15" s="69" t="e">
        <f t="shared" si="1"/>
        <v>#REF!</v>
      </c>
      <c r="P15" s="69" t="e">
        <f t="shared" si="1"/>
        <v>#REF!</v>
      </c>
      <c r="Q15" s="17" t="e">
        <f>#REF!</f>
        <v>#REF!</v>
      </c>
      <c r="R15" s="14" t="str">
        <f t="shared" si="2"/>
        <v>Switzerland1</v>
      </c>
      <c r="S15" s="14" t="str">
        <f t="shared" si="3"/>
        <v>Suisse1</v>
      </c>
    </row>
    <row r="16" spans="1:19" ht="12.75">
      <c r="A16" s="10">
        <v>29</v>
      </c>
      <c r="B16" s="10" t="s">
        <v>31</v>
      </c>
      <c r="C16" s="10" t="s">
        <v>135</v>
      </c>
      <c r="D16" s="11" t="e">
        <f>VLOOKUP($B16,#REF!,2,FALSE)</f>
        <v>#REF!</v>
      </c>
      <c r="E16" s="22"/>
      <c r="F16" s="29" t="e">
        <f>VLOOKUP($B16,#REF!,9,FALSE)</f>
        <v>#REF!</v>
      </c>
      <c r="G16" s="37" t="e">
        <f>VLOOKUP($B16,#REF!,6,FALSE)</f>
        <v>#REF!</v>
      </c>
      <c r="H16" s="68" t="e">
        <f t="shared" si="0"/>
        <v>#REF!</v>
      </c>
      <c r="I16" s="69" t="e">
        <f t="shared" si="1"/>
        <v>#REF!</v>
      </c>
      <c r="J16" s="69" t="e">
        <f t="shared" si="1"/>
        <v>#REF!</v>
      </c>
      <c r="K16" s="69" t="e">
        <f t="shared" si="1"/>
        <v>#REF!</v>
      </c>
      <c r="L16" s="69" t="e">
        <f t="shared" si="1"/>
        <v>#REF!</v>
      </c>
      <c r="M16" s="69" t="e">
        <f t="shared" si="1"/>
        <v>#REF!</v>
      </c>
      <c r="N16" s="69" t="e">
        <f t="shared" si="1"/>
        <v>#REF!</v>
      </c>
      <c r="O16" s="69" t="e">
        <f t="shared" si="1"/>
        <v>#REF!</v>
      </c>
      <c r="P16" s="69" t="e">
        <f t="shared" si="1"/>
        <v>#REF!</v>
      </c>
      <c r="Q16" s="17" t="e">
        <f>#REF!</f>
        <v>#REF!</v>
      </c>
      <c r="R16" s="14" t="str">
        <f t="shared" si="2"/>
        <v>United Kingdom</v>
      </c>
      <c r="S16" s="14" t="str">
        <f t="shared" si="3"/>
        <v>Royaume-Uni</v>
      </c>
    </row>
    <row r="17" spans="1:19" ht="12.75">
      <c r="A17" s="10">
        <v>2</v>
      </c>
      <c r="B17" s="10" t="s">
        <v>5</v>
      </c>
      <c r="C17" s="10" t="s">
        <v>112</v>
      </c>
      <c r="D17" s="11" t="e">
        <f>VLOOKUP($B17,#REF!,2,FALSE)</f>
        <v>#REF!</v>
      </c>
      <c r="E17" s="22"/>
      <c r="F17" s="29" t="e">
        <f>VLOOKUP($B17,#REF!,9,FALSE)</f>
        <v>#REF!</v>
      </c>
      <c r="G17" s="37" t="e">
        <f>VLOOKUP($B17,#REF!,6,FALSE)</f>
        <v>#REF!</v>
      </c>
      <c r="H17" s="68" t="e">
        <f t="shared" si="0"/>
        <v>#REF!</v>
      </c>
      <c r="I17" s="69" t="e">
        <f t="shared" si="1"/>
        <v>#REF!</v>
      </c>
      <c r="J17" s="69" t="e">
        <f t="shared" si="1"/>
        <v>#REF!</v>
      </c>
      <c r="K17" s="69" t="e">
        <f t="shared" si="1"/>
        <v>#REF!</v>
      </c>
      <c r="L17" s="69" t="e">
        <f t="shared" si="1"/>
        <v>#REF!</v>
      </c>
      <c r="M17" s="69" t="e">
        <f t="shared" si="1"/>
        <v>#REF!</v>
      </c>
      <c r="N17" s="69" t="e">
        <f t="shared" si="1"/>
        <v>#REF!</v>
      </c>
      <c r="O17" s="69" t="e">
        <f t="shared" si="1"/>
        <v>#REF!</v>
      </c>
      <c r="P17" s="69" t="e">
        <f t="shared" si="1"/>
        <v>#REF!</v>
      </c>
      <c r="Q17" s="17" t="e">
        <f>#REF!</f>
        <v>#REF!</v>
      </c>
      <c r="R17" s="14" t="str">
        <f t="shared" si="2"/>
        <v>Austria</v>
      </c>
      <c r="S17" s="14" t="str">
        <f t="shared" si="3"/>
        <v>Autriche</v>
      </c>
    </row>
    <row r="18" spans="1:19" ht="12.75">
      <c r="A18" s="10">
        <v>7</v>
      </c>
      <c r="B18" s="10" t="s">
        <v>9</v>
      </c>
      <c r="C18" s="10" t="s">
        <v>116</v>
      </c>
      <c r="D18" s="11" t="e">
        <f>VLOOKUP($B18,#REF!,2,FALSE)</f>
        <v>#REF!</v>
      </c>
      <c r="E18" s="22"/>
      <c r="F18" s="29" t="e">
        <f>VLOOKUP($B18,#REF!,9,FALSE)</f>
        <v>#REF!</v>
      </c>
      <c r="G18" s="37" t="e">
        <f>VLOOKUP($B18,#REF!,6,FALSE)</f>
        <v>#REF!</v>
      </c>
      <c r="H18" s="68" t="e">
        <f t="shared" si="0"/>
        <v>#REF!</v>
      </c>
      <c r="I18" s="69" t="e">
        <f t="shared" si="1"/>
        <v>#REF!</v>
      </c>
      <c r="J18" s="69" t="e">
        <f t="shared" si="1"/>
        <v>#REF!</v>
      </c>
      <c r="K18" s="69" t="e">
        <f t="shared" si="1"/>
        <v>#REF!</v>
      </c>
      <c r="L18" s="69" t="e">
        <f t="shared" si="1"/>
        <v>#REF!</v>
      </c>
      <c r="M18" s="69" t="e">
        <f t="shared" si="1"/>
        <v>#REF!</v>
      </c>
      <c r="N18" s="69" t="e">
        <f t="shared" si="1"/>
        <v>#REF!</v>
      </c>
      <c r="O18" s="69" t="e">
        <f t="shared" si="1"/>
        <v>#REF!</v>
      </c>
      <c r="P18" s="69" t="e">
        <f t="shared" si="1"/>
        <v>#REF!</v>
      </c>
      <c r="Q18" s="17" t="e">
        <f>#REF!</f>
        <v>#REF!</v>
      </c>
      <c r="R18" s="14" t="str">
        <f t="shared" si="2"/>
        <v>Finland</v>
      </c>
      <c r="S18" s="14" t="str">
        <f t="shared" si="3"/>
        <v>Finlande</v>
      </c>
    </row>
    <row r="19" spans="1:19" ht="12.75">
      <c r="A19" s="10">
        <v>9</v>
      </c>
      <c r="B19" s="10" t="s">
        <v>11</v>
      </c>
      <c r="C19" s="10" t="s">
        <v>117</v>
      </c>
      <c r="D19" s="11" t="e">
        <f>VLOOKUP($B19,#REF!,2,FALSE)</f>
        <v>#REF!</v>
      </c>
      <c r="E19" s="22"/>
      <c r="F19" s="29" t="e">
        <f>VLOOKUP($B19,#REF!,9,FALSE)</f>
        <v>#REF!</v>
      </c>
      <c r="G19" s="37" t="e">
        <f>VLOOKUP($B19,#REF!,6,FALSE)</f>
        <v>#REF!</v>
      </c>
      <c r="H19" s="68" t="e">
        <f t="shared" si="0"/>
        <v>#REF!</v>
      </c>
      <c r="I19" s="69" t="e">
        <f t="shared" si="1"/>
        <v>#REF!</v>
      </c>
      <c r="J19" s="69" t="e">
        <f t="shared" si="1"/>
        <v>#REF!</v>
      </c>
      <c r="K19" s="69" t="e">
        <f t="shared" si="1"/>
        <v>#REF!</v>
      </c>
      <c r="L19" s="69" t="e">
        <f t="shared" si="1"/>
        <v>#REF!</v>
      </c>
      <c r="M19" s="69" t="e">
        <f t="shared" si="1"/>
        <v>#REF!</v>
      </c>
      <c r="N19" s="69" t="e">
        <f t="shared" si="1"/>
        <v>#REF!</v>
      </c>
      <c r="O19" s="69" t="e">
        <f t="shared" si="1"/>
        <v>#REF!</v>
      </c>
      <c r="P19" s="69" t="e">
        <f t="shared" si="1"/>
        <v>#REF!</v>
      </c>
      <c r="Q19" s="17" t="e">
        <f>#REF!</f>
        <v>#REF!</v>
      </c>
      <c r="R19" s="14" t="str">
        <f t="shared" si="2"/>
        <v>Germany</v>
      </c>
      <c r="S19" s="14" t="str">
        <f t="shared" si="3"/>
        <v>Allemagne</v>
      </c>
    </row>
    <row r="20" spans="1:19" ht="12.75">
      <c r="A20" s="10">
        <v>15</v>
      </c>
      <c r="B20" s="10" t="s">
        <v>17</v>
      </c>
      <c r="C20" s="10" t="s">
        <v>123</v>
      </c>
      <c r="D20" s="11" t="e">
        <f>VLOOKUP($B20,#REF!,2,FALSE)</f>
        <v>#REF!</v>
      </c>
      <c r="E20" s="22"/>
      <c r="F20" s="29" t="e">
        <f>VLOOKUP($B20,#REF!,9,FALSE)</f>
        <v>#REF!</v>
      </c>
      <c r="G20" s="37" t="e">
        <f>VLOOKUP($B20,#REF!,6,FALSE)</f>
        <v>#REF!</v>
      </c>
      <c r="H20" s="68" t="e">
        <f t="shared" si="0"/>
        <v>#REF!</v>
      </c>
      <c r="I20" s="69" t="e">
        <f t="shared" si="1"/>
        <v>#REF!</v>
      </c>
      <c r="J20" s="69" t="e">
        <f t="shared" si="1"/>
        <v>#REF!</v>
      </c>
      <c r="K20" s="69" t="e">
        <f t="shared" si="1"/>
        <v>#REF!</v>
      </c>
      <c r="L20" s="69" t="e">
        <f t="shared" si="1"/>
        <v>#REF!</v>
      </c>
      <c r="M20" s="69" t="e">
        <f t="shared" si="1"/>
        <v>#REF!</v>
      </c>
      <c r="N20" s="69" t="e">
        <f t="shared" si="1"/>
        <v>#REF!</v>
      </c>
      <c r="O20" s="69" t="e">
        <f t="shared" si="1"/>
        <v>#REF!</v>
      </c>
      <c r="P20" s="69" t="e">
        <f t="shared" si="1"/>
        <v>#REF!</v>
      </c>
      <c r="Q20" s="17" t="e">
        <f>#REF!</f>
        <v>#REF!</v>
      </c>
      <c r="R20" s="14" t="str">
        <f t="shared" si="2"/>
        <v>Japan</v>
      </c>
      <c r="S20" s="14" t="str">
        <f t="shared" si="3"/>
        <v>Japon</v>
      </c>
    </row>
    <row r="21" spans="1:19" ht="12.75">
      <c r="A21" s="10">
        <v>25</v>
      </c>
      <c r="B21" s="10" t="s">
        <v>27</v>
      </c>
      <c r="C21" s="10" t="s">
        <v>131</v>
      </c>
      <c r="D21" s="11" t="e">
        <f>VLOOKUP($B21,#REF!,2,FALSE)</f>
        <v>#REF!</v>
      </c>
      <c r="E21" s="22"/>
      <c r="F21" s="29" t="e">
        <f>VLOOKUP($B21,#REF!,9,FALSE)</f>
        <v>#REF!</v>
      </c>
      <c r="G21" s="37" t="e">
        <f>VLOOKUP($B21,#REF!,6,FALSE)</f>
        <v>#REF!</v>
      </c>
      <c r="H21" s="68" t="e">
        <f t="shared" si="0"/>
        <v>#REF!</v>
      </c>
      <c r="I21" s="69" t="e">
        <f t="shared" si="1"/>
        <v>#REF!</v>
      </c>
      <c r="J21" s="69" t="e">
        <f t="shared" si="1"/>
        <v>#REF!</v>
      </c>
      <c r="K21" s="69" t="e">
        <f t="shared" si="1"/>
        <v>#REF!</v>
      </c>
      <c r="L21" s="69" t="e">
        <f t="shared" si="1"/>
        <v>#REF!</v>
      </c>
      <c r="M21" s="69" t="e">
        <f t="shared" si="1"/>
        <v>#REF!</v>
      </c>
      <c r="N21" s="69" t="e">
        <f t="shared" si="1"/>
        <v>#REF!</v>
      </c>
      <c r="O21" s="69" t="e">
        <f t="shared" si="1"/>
        <v>#REF!</v>
      </c>
      <c r="P21" s="69" t="e">
        <f t="shared" si="1"/>
        <v>#REF!</v>
      </c>
      <c r="Q21" s="17" t="e">
        <f>#REF!</f>
        <v>#REF!</v>
      </c>
      <c r="R21" s="14" t="str">
        <f t="shared" si="2"/>
        <v>Spain</v>
      </c>
      <c r="S21" s="14" t="str">
        <f t="shared" si="3"/>
        <v>Espagne</v>
      </c>
    </row>
    <row r="22" spans="1:19" ht="12.75">
      <c r="A22" s="10">
        <v>1</v>
      </c>
      <c r="B22" s="10" t="s">
        <v>4</v>
      </c>
      <c r="C22" s="10" t="s">
        <v>111</v>
      </c>
      <c r="D22" s="11" t="e">
        <f>VLOOKUP($B22,#REF!,2,FALSE)</f>
        <v>#REF!</v>
      </c>
      <c r="E22" s="22">
        <v>2</v>
      </c>
      <c r="F22" s="73" t="e">
        <f>VLOOKUP($B22,#REF!,8,FALSE)</f>
        <v>#REF!</v>
      </c>
      <c r="G22" s="58" t="e">
        <f>VLOOKUP($B22,#REF!,5,FALSE)</f>
        <v>#REF!</v>
      </c>
      <c r="H22" s="68" t="e">
        <f t="shared" si="0"/>
        <v>#REF!</v>
      </c>
      <c r="I22" s="69" t="e">
        <f aca="true" t="shared" si="4" ref="I22:P35">IF($G22&gt;I$11,$H22,IF(INT($G22+1)=I$11,$H22*($G22+1-I$11),0))</f>
        <v>#REF!</v>
      </c>
      <c r="J22" s="69" t="e">
        <f t="shared" si="4"/>
        <v>#REF!</v>
      </c>
      <c r="K22" s="69" t="e">
        <f t="shared" si="4"/>
        <v>#REF!</v>
      </c>
      <c r="L22" s="69" t="e">
        <f t="shared" si="4"/>
        <v>#REF!</v>
      </c>
      <c r="M22" s="69" t="e">
        <f t="shared" si="4"/>
        <v>#REF!</v>
      </c>
      <c r="N22" s="69" t="e">
        <f t="shared" si="4"/>
        <v>#REF!</v>
      </c>
      <c r="O22" s="69" t="e">
        <f t="shared" si="4"/>
        <v>#REF!</v>
      </c>
      <c r="P22" s="69" t="e">
        <f t="shared" si="4"/>
        <v>#REF!</v>
      </c>
      <c r="Q22" s="17" t="e">
        <f>#REF!</f>
        <v>#REF!</v>
      </c>
      <c r="R22" s="14" t="str">
        <f t="shared" si="2"/>
        <v>Australia2</v>
      </c>
      <c r="S22" s="14" t="str">
        <f t="shared" si="3"/>
        <v>Australie2</v>
      </c>
    </row>
    <row r="23" spans="1:19" ht="12.75">
      <c r="A23" s="10">
        <v>8</v>
      </c>
      <c r="B23" s="10" t="s">
        <v>10</v>
      </c>
      <c r="C23" s="10" t="s">
        <v>10</v>
      </c>
      <c r="D23" s="11" t="e">
        <f>VLOOKUP($B23,#REF!,2,FALSE)</f>
        <v>#REF!</v>
      </c>
      <c r="E23" s="22"/>
      <c r="F23" s="29" t="e">
        <f>VLOOKUP($B23,#REF!,9,FALSE)</f>
        <v>#REF!</v>
      </c>
      <c r="G23" s="37" t="e">
        <f>VLOOKUP($B23,#REF!,6,FALSE)</f>
        <v>#REF!</v>
      </c>
      <c r="H23" s="68" t="e">
        <f t="shared" si="0"/>
        <v>#REF!</v>
      </c>
      <c r="I23" s="69" t="e">
        <f t="shared" si="4"/>
        <v>#REF!</v>
      </c>
      <c r="J23" s="69" t="e">
        <f t="shared" si="4"/>
        <v>#REF!</v>
      </c>
      <c r="K23" s="69" t="e">
        <f t="shared" si="4"/>
        <v>#REF!</v>
      </c>
      <c r="L23" s="69" t="e">
        <f t="shared" si="4"/>
        <v>#REF!</v>
      </c>
      <c r="M23" s="69" t="e">
        <f t="shared" si="4"/>
        <v>#REF!</v>
      </c>
      <c r="N23" s="69" t="e">
        <f t="shared" si="4"/>
        <v>#REF!</v>
      </c>
      <c r="O23" s="69" t="e">
        <f t="shared" si="4"/>
        <v>#REF!</v>
      </c>
      <c r="P23" s="69" t="e">
        <f t="shared" si="4"/>
        <v>#REF!</v>
      </c>
      <c r="Q23" s="17" t="e">
        <f>#REF!</f>
        <v>#REF!</v>
      </c>
      <c r="R23" s="14" t="str">
        <f t="shared" si="2"/>
        <v>France</v>
      </c>
      <c r="S23" s="14" t="str">
        <f t="shared" si="3"/>
        <v>France</v>
      </c>
    </row>
    <row r="24" spans="1:19" ht="12.75">
      <c r="A24" s="10">
        <v>12</v>
      </c>
      <c r="B24" s="10" t="s">
        <v>14</v>
      </c>
      <c r="C24" s="10" t="s">
        <v>120</v>
      </c>
      <c r="D24" s="11" t="e">
        <f>VLOOKUP($B24,#REF!,2,FALSE)</f>
        <v>#REF!</v>
      </c>
      <c r="E24" s="22"/>
      <c r="F24" s="29" t="e">
        <f>VLOOKUP($B24,#REF!,9,FALSE)</f>
        <v>#REF!</v>
      </c>
      <c r="G24" s="37" t="e">
        <f>VLOOKUP($B24,#REF!,6,FALSE)</f>
        <v>#REF!</v>
      </c>
      <c r="H24" s="68" t="e">
        <f t="shared" si="0"/>
        <v>#REF!</v>
      </c>
      <c r="I24" s="69" t="e">
        <f t="shared" si="4"/>
        <v>#REF!</v>
      </c>
      <c r="J24" s="69" t="e">
        <f t="shared" si="4"/>
        <v>#REF!</v>
      </c>
      <c r="K24" s="69" t="e">
        <f t="shared" si="4"/>
        <v>#REF!</v>
      </c>
      <c r="L24" s="69" t="e">
        <f t="shared" si="4"/>
        <v>#REF!</v>
      </c>
      <c r="M24" s="69" t="e">
        <f t="shared" si="4"/>
        <v>#REF!</v>
      </c>
      <c r="N24" s="69" t="e">
        <f t="shared" si="4"/>
        <v>#REF!</v>
      </c>
      <c r="O24" s="69" t="e">
        <f t="shared" si="4"/>
        <v>#REF!</v>
      </c>
      <c r="P24" s="69" t="e">
        <f t="shared" si="4"/>
        <v>#REF!</v>
      </c>
      <c r="Q24" s="17" t="e">
        <f>#REF!</f>
        <v>#REF!</v>
      </c>
      <c r="R24" s="14" t="str">
        <f t="shared" si="2"/>
        <v>Iceland</v>
      </c>
      <c r="S24" s="14" t="str">
        <f t="shared" si="3"/>
        <v>Islande</v>
      </c>
    </row>
    <row r="25" spans="1:19" ht="12.75">
      <c r="A25" s="10">
        <v>13</v>
      </c>
      <c r="B25" s="10" t="s">
        <v>15</v>
      </c>
      <c r="C25" s="10" t="s">
        <v>121</v>
      </c>
      <c r="D25" s="11" t="e">
        <f>VLOOKUP($B25,#REF!,2,FALSE)</f>
        <v>#REF!</v>
      </c>
      <c r="E25" s="22"/>
      <c r="F25" s="29" t="e">
        <f>VLOOKUP($B25,#REF!,9,FALSE)</f>
        <v>#REF!</v>
      </c>
      <c r="G25" s="37" t="e">
        <f>VLOOKUP($B25,#REF!,6,FALSE)</f>
        <v>#REF!</v>
      </c>
      <c r="H25" s="68" t="e">
        <f t="shared" si="0"/>
        <v>#REF!</v>
      </c>
      <c r="I25" s="69" t="e">
        <f t="shared" si="4"/>
        <v>#REF!</v>
      </c>
      <c r="J25" s="69" t="e">
        <f t="shared" si="4"/>
        <v>#REF!</v>
      </c>
      <c r="K25" s="69" t="e">
        <f t="shared" si="4"/>
        <v>#REF!</v>
      </c>
      <c r="L25" s="69" t="e">
        <f t="shared" si="4"/>
        <v>#REF!</v>
      </c>
      <c r="M25" s="69" t="e">
        <f t="shared" si="4"/>
        <v>#REF!</v>
      </c>
      <c r="N25" s="69" t="e">
        <f t="shared" si="4"/>
        <v>#REF!</v>
      </c>
      <c r="O25" s="69" t="e">
        <f t="shared" si="4"/>
        <v>#REF!</v>
      </c>
      <c r="P25" s="69" t="e">
        <f t="shared" si="4"/>
        <v>#REF!</v>
      </c>
      <c r="Q25" s="17" t="e">
        <f>#REF!</f>
        <v>#REF!</v>
      </c>
      <c r="R25" s="14" t="str">
        <f t="shared" si="2"/>
        <v>Ireland</v>
      </c>
      <c r="S25" s="14" t="str">
        <f t="shared" si="3"/>
        <v>Irlande</v>
      </c>
    </row>
    <row r="26" spans="1:19" ht="12.75">
      <c r="A26" s="10">
        <v>3</v>
      </c>
      <c r="B26" s="10" t="s">
        <v>68</v>
      </c>
      <c r="C26" s="10" t="s">
        <v>113</v>
      </c>
      <c r="D26" s="11" t="e">
        <f>VLOOKUP($B26,#REF!,2,FALSE)</f>
        <v>#REF!</v>
      </c>
      <c r="E26" s="22"/>
      <c r="F26" s="29" t="e">
        <f>VLOOKUP($B26,#REF!,9,FALSE)</f>
        <v>#REF!</v>
      </c>
      <c r="G26" s="37" t="e">
        <f>VLOOKUP($B26,#REF!,6,FALSE)</f>
        <v>#REF!</v>
      </c>
      <c r="H26" s="68" t="e">
        <f t="shared" si="0"/>
        <v>#REF!</v>
      </c>
      <c r="I26" s="69" t="e">
        <f t="shared" si="4"/>
        <v>#REF!</v>
      </c>
      <c r="J26" s="69" t="e">
        <f t="shared" si="4"/>
        <v>#REF!</v>
      </c>
      <c r="K26" s="69" t="e">
        <f t="shared" si="4"/>
        <v>#REF!</v>
      </c>
      <c r="L26" s="69" t="e">
        <f t="shared" si="4"/>
        <v>#REF!</v>
      </c>
      <c r="M26" s="69" t="e">
        <f t="shared" si="4"/>
        <v>#REF!</v>
      </c>
      <c r="N26" s="69" t="e">
        <f t="shared" si="4"/>
        <v>#REF!</v>
      </c>
      <c r="O26" s="69" t="e">
        <f t="shared" si="4"/>
        <v>#REF!</v>
      </c>
      <c r="P26" s="69" t="e">
        <f t="shared" si="4"/>
        <v>#REF!</v>
      </c>
      <c r="Q26" s="17" t="e">
        <f>#REF!</f>
        <v>#REF!</v>
      </c>
      <c r="R26" s="14" t="str">
        <f t="shared" si="2"/>
        <v>Belgium</v>
      </c>
      <c r="S26" s="14" t="str">
        <f t="shared" si="3"/>
        <v>Belgique</v>
      </c>
    </row>
    <row r="27" spans="1:19" ht="12.75">
      <c r="A27" s="10">
        <v>14</v>
      </c>
      <c r="B27" s="10" t="s">
        <v>16</v>
      </c>
      <c r="C27" s="10" t="s">
        <v>122</v>
      </c>
      <c r="D27" s="11" t="e">
        <f>VLOOKUP($B27,#REF!,2,FALSE)</f>
        <v>#REF!</v>
      </c>
      <c r="E27" s="22">
        <v>2</v>
      </c>
      <c r="F27" s="73" t="e">
        <f>VLOOKUP($B27,#REF!,8,FALSE)</f>
        <v>#REF!</v>
      </c>
      <c r="G27" s="58" t="e">
        <f>VLOOKUP($B27,#REF!,5,FALSE)</f>
        <v>#REF!</v>
      </c>
      <c r="H27" s="68" t="e">
        <f t="shared" si="0"/>
        <v>#REF!</v>
      </c>
      <c r="I27" s="69" t="e">
        <f t="shared" si="4"/>
        <v>#REF!</v>
      </c>
      <c r="J27" s="69" t="e">
        <f t="shared" si="4"/>
        <v>#REF!</v>
      </c>
      <c r="K27" s="69" t="e">
        <f t="shared" si="4"/>
        <v>#REF!</v>
      </c>
      <c r="L27" s="69" t="e">
        <f t="shared" si="4"/>
        <v>#REF!</v>
      </c>
      <c r="M27" s="69" t="e">
        <f t="shared" si="4"/>
        <v>#REF!</v>
      </c>
      <c r="N27" s="69" t="e">
        <f t="shared" si="4"/>
        <v>#REF!</v>
      </c>
      <c r="O27" s="69" t="e">
        <f t="shared" si="4"/>
        <v>#REF!</v>
      </c>
      <c r="P27" s="69" t="e">
        <f t="shared" si="4"/>
        <v>#REF!</v>
      </c>
      <c r="Q27" s="17" t="e">
        <f>#REF!</f>
        <v>#REF!</v>
      </c>
      <c r="R27" s="14" t="str">
        <f t="shared" si="2"/>
        <v>Italy2</v>
      </c>
      <c r="S27" s="14" t="str">
        <f t="shared" si="3"/>
        <v>Italie2</v>
      </c>
    </row>
    <row r="28" spans="1:19" ht="12.75">
      <c r="A28" s="10">
        <v>39</v>
      </c>
      <c r="B28" s="10" t="s">
        <v>35</v>
      </c>
      <c r="C28" s="10" t="s">
        <v>140</v>
      </c>
      <c r="D28" s="11" t="e">
        <f>VLOOKUP($B28,#REF!,2,FALSE)</f>
        <v>#REF!</v>
      </c>
      <c r="E28" s="22">
        <v>2</v>
      </c>
      <c r="F28" s="73" t="e">
        <f>VLOOKUP($B28,#REF!,8,FALSE)</f>
        <v>#REF!</v>
      </c>
      <c r="G28" s="58" t="e">
        <f>VLOOKUP($B28,#REF!,5,FALSE)</f>
        <v>#REF!</v>
      </c>
      <c r="H28" s="68" t="e">
        <f t="shared" si="0"/>
        <v>#REF!</v>
      </c>
      <c r="I28" s="69" t="e">
        <f t="shared" si="4"/>
        <v>#REF!</v>
      </c>
      <c r="J28" s="69" t="e">
        <f t="shared" si="4"/>
        <v>#REF!</v>
      </c>
      <c r="K28" s="69" t="e">
        <f t="shared" si="4"/>
        <v>#REF!</v>
      </c>
      <c r="L28" s="69" t="e">
        <f t="shared" si="4"/>
        <v>#REF!</v>
      </c>
      <c r="M28" s="69" t="e">
        <f t="shared" si="4"/>
        <v>#REF!</v>
      </c>
      <c r="N28" s="69" t="e">
        <f t="shared" si="4"/>
        <v>#REF!</v>
      </c>
      <c r="O28" s="69" t="e">
        <f t="shared" si="4"/>
        <v>#REF!</v>
      </c>
      <c r="P28" s="69" t="e">
        <f t="shared" si="4"/>
        <v>#REF!</v>
      </c>
      <c r="Q28" s="17" t="e">
        <f>#REF!</f>
        <v>#REF!</v>
      </c>
      <c r="R28" s="14" t="str">
        <f t="shared" si="2"/>
        <v>Israel2</v>
      </c>
      <c r="S28" s="14" t="str">
        <f t="shared" si="3"/>
        <v>Israël2</v>
      </c>
    </row>
    <row r="29" spans="1:19" ht="12.75">
      <c r="A29" s="10">
        <v>20</v>
      </c>
      <c r="B29" s="10" t="s">
        <v>22</v>
      </c>
      <c r="C29" s="10" t="s">
        <v>127</v>
      </c>
      <c r="D29" s="11" t="e">
        <f>VLOOKUP($B29,#REF!,2,FALSE)</f>
        <v>#REF!</v>
      </c>
      <c r="E29" s="22"/>
      <c r="F29" s="29" t="e">
        <f>VLOOKUP($B29,#REF!,9,FALSE)</f>
        <v>#REF!</v>
      </c>
      <c r="G29" s="37" t="e">
        <f>VLOOKUP($B29,#REF!,6,FALSE)</f>
        <v>#REF!</v>
      </c>
      <c r="H29" s="68" t="e">
        <f t="shared" si="0"/>
        <v>#REF!</v>
      </c>
      <c r="I29" s="69" t="e">
        <f t="shared" si="4"/>
        <v>#REF!</v>
      </c>
      <c r="J29" s="69" t="e">
        <f t="shared" si="4"/>
        <v>#REF!</v>
      </c>
      <c r="K29" s="69" t="e">
        <f t="shared" si="4"/>
        <v>#REF!</v>
      </c>
      <c r="L29" s="69" t="e">
        <f t="shared" si="4"/>
        <v>#REF!</v>
      </c>
      <c r="M29" s="69" t="e">
        <f t="shared" si="4"/>
        <v>#REF!</v>
      </c>
      <c r="N29" s="69" t="e">
        <f t="shared" si="4"/>
        <v>#REF!</v>
      </c>
      <c r="O29" s="69" t="e">
        <f t="shared" si="4"/>
        <v>#REF!</v>
      </c>
      <c r="P29" s="69" t="e">
        <f t="shared" si="4"/>
        <v>#REF!</v>
      </c>
      <c r="Q29" s="17" t="e">
        <f>#REF!</f>
        <v>#REF!</v>
      </c>
      <c r="R29" s="14" t="str">
        <f t="shared" si="2"/>
        <v>New Zealand</v>
      </c>
      <c r="S29" s="14" t="str">
        <f t="shared" si="3"/>
        <v>Nouvelle-Zélande</v>
      </c>
    </row>
    <row r="30" spans="1:19" ht="12.75">
      <c r="A30" s="10">
        <v>5</v>
      </c>
      <c r="B30" s="10" t="s">
        <v>7</v>
      </c>
      <c r="C30" s="10" t="s">
        <v>114</v>
      </c>
      <c r="D30" s="11" t="e">
        <f>VLOOKUP($B30,#REF!,2,FALSE)</f>
        <v>#REF!</v>
      </c>
      <c r="E30" s="22">
        <v>2</v>
      </c>
      <c r="F30" s="73" t="e">
        <f>VLOOKUP($B30,#REF!,8,FALSE)</f>
        <v>#REF!</v>
      </c>
      <c r="G30" s="58" t="e">
        <f>VLOOKUP($B30,#REF!,5,FALSE)</f>
        <v>#REF!</v>
      </c>
      <c r="H30" s="68" t="e">
        <f t="shared" si="0"/>
        <v>#REF!</v>
      </c>
      <c r="I30" s="69" t="e">
        <f t="shared" si="4"/>
        <v>#REF!</v>
      </c>
      <c r="J30" s="69" t="e">
        <f t="shared" si="4"/>
        <v>#REF!</v>
      </c>
      <c r="K30" s="69" t="e">
        <f t="shared" si="4"/>
        <v>#REF!</v>
      </c>
      <c r="L30" s="69" t="e">
        <f t="shared" si="4"/>
        <v>#REF!</v>
      </c>
      <c r="M30" s="69" t="e">
        <f t="shared" si="4"/>
        <v>#REF!</v>
      </c>
      <c r="N30" s="69" t="e">
        <f t="shared" si="4"/>
        <v>#REF!</v>
      </c>
      <c r="O30" s="69" t="e">
        <f t="shared" si="4"/>
        <v>#REF!</v>
      </c>
      <c r="P30" s="69" t="e">
        <f t="shared" si="4"/>
        <v>#REF!</v>
      </c>
      <c r="Q30" s="17" t="e">
        <f>#REF!</f>
        <v>#REF!</v>
      </c>
      <c r="R30" s="14" t="str">
        <f t="shared" si="2"/>
        <v>Czech Republic2</v>
      </c>
      <c r="S30" s="14" t="str">
        <f t="shared" si="3"/>
        <v>Rép. tchèque2</v>
      </c>
    </row>
    <row r="31" spans="1:19" ht="12.75">
      <c r="A31" s="10">
        <v>16</v>
      </c>
      <c r="B31" s="10" t="s">
        <v>18</v>
      </c>
      <c r="C31" s="10" t="s">
        <v>124</v>
      </c>
      <c r="D31" s="11" t="e">
        <f>VLOOKUP($B31,#REF!,2,FALSE)</f>
        <v>#REF!</v>
      </c>
      <c r="E31" s="22"/>
      <c r="F31" s="29" t="e">
        <f>VLOOKUP($B31,#REF!,9,FALSE)</f>
        <v>#REF!</v>
      </c>
      <c r="G31" s="37" t="e">
        <f>VLOOKUP($B31,#REF!,6,FALSE)</f>
        <v>#REF!</v>
      </c>
      <c r="H31" s="68" t="e">
        <f t="shared" si="0"/>
        <v>#REF!</v>
      </c>
      <c r="I31" s="69" t="e">
        <f t="shared" si="4"/>
        <v>#REF!</v>
      </c>
      <c r="J31" s="69" t="e">
        <f t="shared" si="4"/>
        <v>#REF!</v>
      </c>
      <c r="K31" s="69" t="e">
        <f t="shared" si="4"/>
        <v>#REF!</v>
      </c>
      <c r="L31" s="69" t="e">
        <f t="shared" si="4"/>
        <v>#REF!</v>
      </c>
      <c r="M31" s="69" t="e">
        <f t="shared" si="4"/>
        <v>#REF!</v>
      </c>
      <c r="N31" s="69" t="e">
        <f t="shared" si="4"/>
        <v>#REF!</v>
      </c>
      <c r="O31" s="69" t="e">
        <f t="shared" si="4"/>
        <v>#REF!</v>
      </c>
      <c r="P31" s="69" t="e">
        <f t="shared" si="4"/>
        <v>#REF!</v>
      </c>
      <c r="Q31" s="17" t="e">
        <f>#REF!</f>
        <v>#REF!</v>
      </c>
      <c r="R31" s="14" t="str">
        <f t="shared" si="2"/>
        <v>Korea</v>
      </c>
      <c r="S31" s="14" t="str">
        <f t="shared" si="3"/>
        <v>Corée</v>
      </c>
    </row>
    <row r="32" spans="1:19" ht="12.75">
      <c r="A32" s="10">
        <v>41</v>
      </c>
      <c r="B32" s="10" t="s">
        <v>103</v>
      </c>
      <c r="C32" s="10" t="s">
        <v>142</v>
      </c>
      <c r="D32" s="11" t="e">
        <f>VLOOKUP($B32,#REF!,2,FALSE)</f>
        <v>#REF!</v>
      </c>
      <c r="E32" s="22"/>
      <c r="F32" s="29" t="e">
        <f>VLOOKUP($B32,#REF!,9,FALSE)</f>
        <v>#REF!</v>
      </c>
      <c r="G32" s="37" t="e">
        <f>VLOOKUP($B32,#REF!,6,FALSE)</f>
        <v>#REF!</v>
      </c>
      <c r="H32" s="68" t="e">
        <f t="shared" si="0"/>
        <v>#REF!</v>
      </c>
      <c r="I32" s="69" t="e">
        <f t="shared" si="4"/>
        <v>#REF!</v>
      </c>
      <c r="J32" s="69" t="e">
        <f t="shared" si="4"/>
        <v>#REF!</v>
      </c>
      <c r="K32" s="69" t="e">
        <f t="shared" si="4"/>
        <v>#REF!</v>
      </c>
      <c r="L32" s="69" t="e">
        <f t="shared" si="4"/>
        <v>#REF!</v>
      </c>
      <c r="M32" s="69" t="e">
        <f t="shared" si="4"/>
        <v>#REF!</v>
      </c>
      <c r="N32" s="69" t="e">
        <f t="shared" si="4"/>
        <v>#REF!</v>
      </c>
      <c r="O32" s="69" t="e">
        <f t="shared" si="4"/>
        <v>#REF!</v>
      </c>
      <c r="P32" s="69" t="e">
        <f t="shared" si="4"/>
        <v>#REF!</v>
      </c>
      <c r="Q32" s="17" t="e">
        <f>#REF!</f>
        <v>#REF!</v>
      </c>
      <c r="R32" s="14" t="str">
        <f t="shared" si="2"/>
        <v>Slovenia</v>
      </c>
      <c r="S32" s="14" t="str">
        <f t="shared" si="3"/>
        <v>Slovénie</v>
      </c>
    </row>
    <row r="33" spans="1:19" ht="12.75">
      <c r="A33" s="10">
        <v>11</v>
      </c>
      <c r="B33" s="10" t="s">
        <v>13</v>
      </c>
      <c r="C33" s="10" t="s">
        <v>119</v>
      </c>
      <c r="D33" s="11" t="e">
        <f>VLOOKUP($B33,#REF!,2,FALSE)</f>
        <v>#REF!</v>
      </c>
      <c r="E33" s="22">
        <v>1</v>
      </c>
      <c r="F33" s="29" t="e">
        <f>VLOOKUP($B33,#REF!,9,FALSE)</f>
        <v>#REF!</v>
      </c>
      <c r="G33" s="37" t="e">
        <f>VLOOKUP($B33,#REF!,6,FALSE)</f>
        <v>#REF!</v>
      </c>
      <c r="H33" s="68" t="e">
        <f t="shared" si="0"/>
        <v>#REF!</v>
      </c>
      <c r="I33" s="69" t="e">
        <f t="shared" si="4"/>
        <v>#REF!</v>
      </c>
      <c r="J33" s="69" t="e">
        <f t="shared" si="4"/>
        <v>#REF!</v>
      </c>
      <c r="K33" s="69" t="e">
        <f t="shared" si="4"/>
        <v>#REF!</v>
      </c>
      <c r="L33" s="69" t="e">
        <f t="shared" si="4"/>
        <v>#REF!</v>
      </c>
      <c r="M33" s="69" t="e">
        <f t="shared" si="4"/>
        <v>#REF!</v>
      </c>
      <c r="N33" s="69" t="e">
        <f t="shared" si="4"/>
        <v>#REF!</v>
      </c>
      <c r="O33" s="69" t="e">
        <f t="shared" si="4"/>
        <v>#REF!</v>
      </c>
      <c r="P33" s="69" t="e">
        <f t="shared" si="4"/>
        <v>#REF!</v>
      </c>
      <c r="Q33" s="17" t="e">
        <f>#REF!</f>
        <v>#REF!</v>
      </c>
      <c r="R33" s="14" t="str">
        <f t="shared" si="2"/>
        <v>Hungary1</v>
      </c>
      <c r="S33" s="14" t="str">
        <f t="shared" si="3"/>
        <v>Hongrie1</v>
      </c>
    </row>
    <row r="34" spans="1:19" ht="12.75">
      <c r="A34" s="10">
        <v>18</v>
      </c>
      <c r="B34" s="10" t="s">
        <v>20</v>
      </c>
      <c r="C34" s="10" t="s">
        <v>125</v>
      </c>
      <c r="D34" s="11" t="e">
        <f>VLOOKUP($B34,#REF!,2,FALSE)</f>
        <v>#REF!</v>
      </c>
      <c r="E34" s="22"/>
      <c r="F34" s="29" t="e">
        <f>VLOOKUP($B34,#REF!,9,FALSE)</f>
        <v>#REF!</v>
      </c>
      <c r="G34" s="37" t="e">
        <f>VLOOKUP($B34,#REF!,6,FALSE)</f>
        <v>#REF!</v>
      </c>
      <c r="H34" s="68" t="e">
        <f t="shared" si="0"/>
        <v>#REF!</v>
      </c>
      <c r="I34" s="69" t="e">
        <f t="shared" si="4"/>
        <v>#REF!</v>
      </c>
      <c r="J34" s="69" t="e">
        <f t="shared" si="4"/>
        <v>#REF!</v>
      </c>
      <c r="K34" s="69" t="e">
        <f t="shared" si="4"/>
        <v>#REF!</v>
      </c>
      <c r="L34" s="69" t="e">
        <f t="shared" si="4"/>
        <v>#REF!</v>
      </c>
      <c r="M34" s="69" t="e">
        <f t="shared" si="4"/>
        <v>#REF!</v>
      </c>
      <c r="N34" s="69" t="e">
        <f t="shared" si="4"/>
        <v>#REF!</v>
      </c>
      <c r="O34" s="69" t="e">
        <f t="shared" si="4"/>
        <v>#REF!</v>
      </c>
      <c r="P34" s="69" t="e">
        <f t="shared" si="4"/>
        <v>#REF!</v>
      </c>
      <c r="Q34" s="17" t="e">
        <f>#REF!</f>
        <v>#REF!</v>
      </c>
      <c r="R34" s="14" t="str">
        <f t="shared" si="2"/>
        <v>Mexico</v>
      </c>
      <c r="S34" s="14" t="str">
        <f t="shared" si="3"/>
        <v>Mexique</v>
      </c>
    </row>
    <row r="35" spans="1:19" ht="12.75">
      <c r="A35" s="10">
        <v>22</v>
      </c>
      <c r="B35" s="10" t="s">
        <v>25</v>
      </c>
      <c r="C35" s="10" t="s">
        <v>129</v>
      </c>
      <c r="D35" s="11" t="e">
        <f>VLOOKUP($B35,#REF!,2,FALSE)</f>
        <v>#REF!</v>
      </c>
      <c r="E35" s="22" t="s">
        <v>89</v>
      </c>
      <c r="F35" s="73" t="e">
        <f>VLOOKUP($B35,#REF!,8,FALSE)</f>
        <v>#REF!</v>
      </c>
      <c r="G35" s="58" t="e">
        <f>VLOOKUP($B35,#REF!,5,FALSE)</f>
        <v>#REF!</v>
      </c>
      <c r="H35" s="68" t="e">
        <f t="shared" si="0"/>
        <v>#REF!</v>
      </c>
      <c r="I35" s="69" t="e">
        <f t="shared" si="4"/>
        <v>#REF!</v>
      </c>
      <c r="J35" s="69" t="e">
        <f t="shared" si="4"/>
        <v>#REF!</v>
      </c>
      <c r="K35" s="69" t="e">
        <f t="shared" si="4"/>
        <v>#REF!</v>
      </c>
      <c r="L35" s="69" t="e">
        <f t="shared" si="4"/>
        <v>#REF!</v>
      </c>
      <c r="M35" s="69" t="e">
        <f t="shared" si="4"/>
        <v>#REF!</v>
      </c>
      <c r="N35" s="69" t="e">
        <f t="shared" si="4"/>
        <v>#REF!</v>
      </c>
      <c r="O35" s="69" t="e">
        <f t="shared" si="4"/>
        <v>#REF!</v>
      </c>
      <c r="P35" s="69" t="e">
        <f t="shared" si="4"/>
        <v>#REF!</v>
      </c>
      <c r="Q35" s="17" t="e">
        <f>#REF!</f>
        <v>#REF!</v>
      </c>
      <c r="R35" s="14" t="str">
        <f t="shared" si="2"/>
        <v>Poland1, 2</v>
      </c>
      <c r="S35" s="14" t="str">
        <f t="shared" si="3"/>
        <v>Pologne1, 2</v>
      </c>
    </row>
    <row r="36" spans="1:19" ht="12.75">
      <c r="A36" s="51"/>
      <c r="B36" s="51"/>
      <c r="C36" s="51"/>
      <c r="D36" s="51"/>
      <c r="E36" s="51"/>
      <c r="F36" s="74"/>
      <c r="G36" s="51"/>
      <c r="H36" s="51"/>
      <c r="I36" s="51"/>
      <c r="J36" s="51"/>
      <c r="K36" s="51"/>
      <c r="L36" s="51"/>
      <c r="M36" s="51"/>
      <c r="N36" s="51"/>
      <c r="O36" s="51"/>
      <c r="P36" s="51"/>
      <c r="Q36" s="51"/>
      <c r="R36" s="51"/>
      <c r="S36" s="51"/>
    </row>
    <row r="37" spans="1:19" ht="12.75">
      <c r="A37" s="10">
        <v>10</v>
      </c>
      <c r="B37" s="10" t="s">
        <v>12</v>
      </c>
      <c r="C37" s="10" t="s">
        <v>118</v>
      </c>
      <c r="D37" s="11" t="e">
        <f>VLOOKUP($B37,#REF!,2,FALSE)</f>
        <v>#REF!</v>
      </c>
      <c r="E37" s="22"/>
      <c r="F37" s="29" t="e">
        <f>VLOOKUP($B37,#REF!,9,FALSE)</f>
        <v>#REF!</v>
      </c>
      <c r="G37" s="37" t="e">
        <f>VLOOKUP($B37,#REF!,6,FALSE)</f>
        <v>#REF!</v>
      </c>
      <c r="H37" s="68" t="e">
        <f aca="true" t="shared" si="5" ref="H37:H43">F37/G37</f>
        <v>#REF!</v>
      </c>
      <c r="I37" s="69" t="e">
        <f aca="true" t="shared" si="6" ref="I37:P43">IF($G37&gt;I$11,$H37,IF(INT($G37+1)=I$11,$H37*($G37+1-I$11),0))</f>
        <v>#REF!</v>
      </c>
      <c r="J37" s="69" t="e">
        <f t="shared" si="6"/>
        <v>#REF!</v>
      </c>
      <c r="K37" s="69" t="e">
        <f t="shared" si="6"/>
        <v>#REF!</v>
      </c>
      <c r="L37" s="69" t="e">
        <f t="shared" si="6"/>
        <v>#REF!</v>
      </c>
      <c r="M37" s="69" t="e">
        <f t="shared" si="6"/>
        <v>#REF!</v>
      </c>
      <c r="N37" s="69" t="e">
        <f t="shared" si="6"/>
        <v>#REF!</v>
      </c>
      <c r="O37" s="69" t="e">
        <f t="shared" si="6"/>
        <v>#REF!</v>
      </c>
      <c r="P37" s="69" t="e">
        <f t="shared" si="6"/>
        <v>#REF!</v>
      </c>
      <c r="Q37" s="17" t="e">
        <f>#REF!</f>
        <v>#REF!</v>
      </c>
      <c r="R37" s="14" t="str">
        <f aca="true" t="shared" si="7" ref="R37:R43">CONCATENATE($B37,$E37)</f>
        <v>Greece</v>
      </c>
      <c r="S37" s="14" t="str">
        <f aca="true" t="shared" si="8" ref="S37:S43">CONCATENATE($C37,$E37)</f>
        <v>Grèce</v>
      </c>
    </row>
    <row r="38" spans="1:19" ht="12.75">
      <c r="A38" s="10">
        <v>4</v>
      </c>
      <c r="B38" s="10" t="s">
        <v>6</v>
      </c>
      <c r="C38" s="10" t="s">
        <v>6</v>
      </c>
      <c r="D38" s="11" t="e">
        <f>VLOOKUP($B38,#REF!,2,FALSE)</f>
        <v>#REF!</v>
      </c>
      <c r="E38" s="22"/>
      <c r="F38" s="29" t="e">
        <f>VLOOKUP($B38,#REF!,9,FALSE)</f>
        <v>#REF!</v>
      </c>
      <c r="G38" s="37" t="e">
        <f>VLOOKUP($B38,#REF!,6,FALSE)</f>
        <v>#REF!</v>
      </c>
      <c r="H38" s="68" t="e">
        <f t="shared" si="5"/>
        <v>#REF!</v>
      </c>
      <c r="I38" s="69" t="e">
        <f t="shared" si="6"/>
        <v>#REF!</v>
      </c>
      <c r="J38" s="69" t="e">
        <f t="shared" si="6"/>
        <v>#REF!</v>
      </c>
      <c r="K38" s="69" t="e">
        <f t="shared" si="6"/>
        <v>#REF!</v>
      </c>
      <c r="L38" s="69" t="e">
        <f t="shared" si="6"/>
        <v>#REF!</v>
      </c>
      <c r="M38" s="69" t="e">
        <f t="shared" si="6"/>
        <v>#REF!</v>
      </c>
      <c r="N38" s="69" t="e">
        <f t="shared" si="6"/>
        <v>#REF!</v>
      </c>
      <c r="O38" s="69" t="e">
        <f t="shared" si="6"/>
        <v>#REF!</v>
      </c>
      <c r="P38" s="69" t="e">
        <f t="shared" si="6"/>
        <v>#REF!</v>
      </c>
      <c r="Q38" s="17" t="e">
        <f>#REF!</f>
        <v>#REF!</v>
      </c>
      <c r="R38" s="14" t="str">
        <f t="shared" si="7"/>
        <v>Canada</v>
      </c>
      <c r="S38" s="14" t="str">
        <f t="shared" si="8"/>
        <v>Canada</v>
      </c>
    </row>
    <row r="39" spans="1:19" ht="12.75">
      <c r="A39" s="10">
        <v>17</v>
      </c>
      <c r="B39" s="10" t="s">
        <v>19</v>
      </c>
      <c r="C39" s="10" t="s">
        <v>19</v>
      </c>
      <c r="D39" s="11" t="e">
        <f>VLOOKUP($B39,#REF!,2,FALSE)</f>
        <v>#REF!</v>
      </c>
      <c r="E39" s="22"/>
      <c r="F39" s="29" t="e">
        <f>VLOOKUP($B39,#REF!,9,FALSE)</f>
        <v>#REF!</v>
      </c>
      <c r="G39" s="37" t="e">
        <f>VLOOKUP($B39,#REF!,6,FALSE)</f>
        <v>#REF!</v>
      </c>
      <c r="H39" s="68" t="e">
        <f t="shared" si="5"/>
        <v>#REF!</v>
      </c>
      <c r="I39" s="69" t="e">
        <f t="shared" si="6"/>
        <v>#REF!</v>
      </c>
      <c r="J39" s="69" t="e">
        <f t="shared" si="6"/>
        <v>#REF!</v>
      </c>
      <c r="K39" s="69" t="e">
        <f t="shared" si="6"/>
        <v>#REF!</v>
      </c>
      <c r="L39" s="69" t="e">
        <f t="shared" si="6"/>
        <v>#REF!</v>
      </c>
      <c r="M39" s="69" t="e">
        <f t="shared" si="6"/>
        <v>#REF!</v>
      </c>
      <c r="N39" s="69" t="e">
        <f t="shared" si="6"/>
        <v>#REF!</v>
      </c>
      <c r="O39" s="69" t="e">
        <f t="shared" si="6"/>
        <v>#REF!</v>
      </c>
      <c r="P39" s="69" t="e">
        <f t="shared" si="6"/>
        <v>#REF!</v>
      </c>
      <c r="Q39" s="17" t="e">
        <f>#REF!</f>
        <v>#REF!</v>
      </c>
      <c r="R39" s="14" t="str">
        <f t="shared" si="7"/>
        <v>Luxembourg</v>
      </c>
      <c r="S39" s="14" t="str">
        <f t="shared" si="8"/>
        <v>Luxembourg</v>
      </c>
    </row>
    <row r="40" spans="1:19" ht="12.75">
      <c r="A40" s="10">
        <v>21</v>
      </c>
      <c r="B40" s="10" t="s">
        <v>23</v>
      </c>
      <c r="C40" s="10" t="s">
        <v>128</v>
      </c>
      <c r="D40" s="11" t="e">
        <f>VLOOKUP($B40,#REF!,2,FALSE)</f>
        <v>#REF!</v>
      </c>
      <c r="E40" s="22"/>
      <c r="F40" s="29" t="e">
        <f>VLOOKUP($B40,#REF!,9,FALSE)</f>
        <v>#REF!</v>
      </c>
      <c r="G40" s="37" t="e">
        <f>VLOOKUP($B40,#REF!,6,FALSE)</f>
        <v>#REF!</v>
      </c>
      <c r="H40" s="68" t="e">
        <f t="shared" si="5"/>
        <v>#REF!</v>
      </c>
      <c r="I40" s="69" t="e">
        <f t="shared" si="6"/>
        <v>#REF!</v>
      </c>
      <c r="J40" s="69" t="e">
        <f t="shared" si="6"/>
        <v>#REF!</v>
      </c>
      <c r="K40" s="69" t="e">
        <f t="shared" si="6"/>
        <v>#REF!</v>
      </c>
      <c r="L40" s="69" t="e">
        <f t="shared" si="6"/>
        <v>#REF!</v>
      </c>
      <c r="M40" s="69" t="e">
        <f t="shared" si="6"/>
        <v>#REF!</v>
      </c>
      <c r="N40" s="69" t="e">
        <f t="shared" si="6"/>
        <v>#REF!</v>
      </c>
      <c r="O40" s="69" t="e">
        <f t="shared" si="6"/>
        <v>#REF!</v>
      </c>
      <c r="P40" s="69" t="e">
        <f t="shared" si="6"/>
        <v>#REF!</v>
      </c>
      <c r="Q40" s="17" t="e">
        <f>#REF!</f>
        <v>#REF!</v>
      </c>
      <c r="R40" s="14" t="str">
        <f t="shared" si="7"/>
        <v>Norway</v>
      </c>
      <c r="S40" s="14" t="str">
        <f t="shared" si="8"/>
        <v>Norvège</v>
      </c>
    </row>
    <row r="41" spans="1:19" ht="12.75">
      <c r="A41" s="10">
        <v>23</v>
      </c>
      <c r="B41" s="10" t="s">
        <v>26</v>
      </c>
      <c r="C41" s="10" t="s">
        <v>26</v>
      </c>
      <c r="D41" s="11" t="e">
        <f>VLOOKUP($B41,#REF!,2,FALSE)</f>
        <v>#REF!</v>
      </c>
      <c r="E41" s="22"/>
      <c r="F41" s="29" t="e">
        <f>VLOOKUP($B41,#REF!,9,FALSE)</f>
        <v>#REF!</v>
      </c>
      <c r="G41" s="37" t="e">
        <f>VLOOKUP($B41,#REF!,6,FALSE)</f>
        <v>#REF!</v>
      </c>
      <c r="H41" s="68" t="e">
        <f t="shared" si="5"/>
        <v>#REF!</v>
      </c>
      <c r="I41" s="69" t="e">
        <f t="shared" si="6"/>
        <v>#REF!</v>
      </c>
      <c r="J41" s="69" t="e">
        <f t="shared" si="6"/>
        <v>#REF!</v>
      </c>
      <c r="K41" s="69" t="e">
        <f t="shared" si="6"/>
        <v>#REF!</v>
      </c>
      <c r="L41" s="69" t="e">
        <f t="shared" si="6"/>
        <v>#REF!</v>
      </c>
      <c r="M41" s="69" t="e">
        <f t="shared" si="6"/>
        <v>#REF!</v>
      </c>
      <c r="N41" s="69" t="e">
        <f t="shared" si="6"/>
        <v>#REF!</v>
      </c>
      <c r="O41" s="69" t="e">
        <f t="shared" si="6"/>
        <v>#REF!</v>
      </c>
      <c r="P41" s="69" t="e">
        <f t="shared" si="6"/>
        <v>#REF!</v>
      </c>
      <c r="Q41" s="17" t="e">
        <f>#REF!</f>
        <v>#REF!</v>
      </c>
      <c r="R41" s="14" t="str">
        <f t="shared" si="7"/>
        <v>Portugal</v>
      </c>
      <c r="S41" s="14" t="str">
        <f t="shared" si="8"/>
        <v>Portugal</v>
      </c>
    </row>
    <row r="42" spans="1:19" ht="12.75">
      <c r="A42" s="10">
        <v>28</v>
      </c>
      <c r="B42" s="10" t="s">
        <v>30</v>
      </c>
      <c r="C42" s="10" t="s">
        <v>134</v>
      </c>
      <c r="D42" s="11" t="e">
        <f>VLOOKUP($B42,#REF!,2,FALSE)</f>
        <v>#REF!</v>
      </c>
      <c r="E42" s="22">
        <v>1</v>
      </c>
      <c r="F42" s="29" t="e">
        <f>VLOOKUP($B42,#REF!,9,FALSE)</f>
        <v>#REF!</v>
      </c>
      <c r="G42" s="37" t="e">
        <f>VLOOKUP($B42,#REF!,6,FALSE)</f>
        <v>#REF!</v>
      </c>
      <c r="H42" s="68" t="e">
        <f t="shared" si="5"/>
        <v>#REF!</v>
      </c>
      <c r="I42" s="69" t="e">
        <f t="shared" si="6"/>
        <v>#REF!</v>
      </c>
      <c r="J42" s="69" t="e">
        <f t="shared" si="6"/>
        <v>#REF!</v>
      </c>
      <c r="K42" s="69" t="e">
        <f t="shared" si="6"/>
        <v>#REF!</v>
      </c>
      <c r="L42" s="69" t="e">
        <f t="shared" si="6"/>
        <v>#REF!</v>
      </c>
      <c r="M42" s="69" t="e">
        <f t="shared" si="6"/>
        <v>#REF!</v>
      </c>
      <c r="N42" s="69" t="e">
        <f t="shared" si="6"/>
        <v>#REF!</v>
      </c>
      <c r="O42" s="69" t="e">
        <f t="shared" si="6"/>
        <v>#REF!</v>
      </c>
      <c r="P42" s="69" t="e">
        <f t="shared" si="6"/>
        <v>#REF!</v>
      </c>
      <c r="Q42" s="17" t="e">
        <f>#REF!</f>
        <v>#REF!</v>
      </c>
      <c r="R42" s="14" t="str">
        <f t="shared" si="7"/>
        <v>Turkey1</v>
      </c>
      <c r="S42" s="14" t="str">
        <f t="shared" si="8"/>
        <v>Turquie1</v>
      </c>
    </row>
    <row r="43" spans="1:19" ht="12.75">
      <c r="A43" s="10">
        <v>30</v>
      </c>
      <c r="B43" s="10" t="s">
        <v>32</v>
      </c>
      <c r="C43" s="10" t="s">
        <v>136</v>
      </c>
      <c r="D43" s="11" t="e">
        <f>VLOOKUP($B43,#REF!,2,FALSE)</f>
        <v>#REF!</v>
      </c>
      <c r="E43" s="22"/>
      <c r="F43" s="29" t="e">
        <f>VLOOKUP($B43,#REF!,9,FALSE)</f>
        <v>#REF!</v>
      </c>
      <c r="G43" s="37" t="e">
        <f>VLOOKUP($B43,#REF!,6,FALSE)</f>
        <v>#REF!</v>
      </c>
      <c r="H43" s="68" t="e">
        <f t="shared" si="5"/>
        <v>#REF!</v>
      </c>
      <c r="I43" s="69" t="e">
        <f t="shared" si="6"/>
        <v>#REF!</v>
      </c>
      <c r="J43" s="69" t="e">
        <f t="shared" si="6"/>
        <v>#REF!</v>
      </c>
      <c r="K43" s="69" t="e">
        <f t="shared" si="6"/>
        <v>#REF!</v>
      </c>
      <c r="L43" s="69" t="e">
        <f t="shared" si="6"/>
        <v>#REF!</v>
      </c>
      <c r="M43" s="69" t="e">
        <f t="shared" si="6"/>
        <v>#REF!</v>
      </c>
      <c r="N43" s="69" t="e">
        <f t="shared" si="6"/>
        <v>#REF!</v>
      </c>
      <c r="O43" s="69" t="e">
        <f t="shared" si="6"/>
        <v>#REF!</v>
      </c>
      <c r="P43" s="69" t="e">
        <f t="shared" si="6"/>
        <v>#REF!</v>
      </c>
      <c r="Q43" s="17" t="e">
        <f>#REF!</f>
        <v>#REF!</v>
      </c>
      <c r="R43" s="14" t="str">
        <f t="shared" si="7"/>
        <v>United States</v>
      </c>
      <c r="S43" s="14" t="str">
        <f t="shared" si="8"/>
        <v>États-Unis</v>
      </c>
    </row>
    <row r="45" ht="12.75">
      <c r="A45" s="60" t="s">
        <v>165</v>
      </c>
    </row>
    <row r="46" spans="1:13" ht="78.75" customHeight="1">
      <c r="A46" s="213" t="e">
        <f>#REF!</f>
        <v>#REF!</v>
      </c>
      <c r="B46" s="213"/>
      <c r="C46" s="213"/>
      <c r="D46" s="213"/>
      <c r="E46" s="213"/>
      <c r="F46" s="213"/>
      <c r="G46" s="213"/>
      <c r="H46" s="213"/>
      <c r="I46" s="213"/>
      <c r="J46" s="213"/>
      <c r="K46" s="213"/>
      <c r="L46" s="213"/>
      <c r="M46" s="213"/>
    </row>
  </sheetData>
  <sheetProtection/>
  <mergeCells count="6">
    <mergeCell ref="A46:M46"/>
    <mergeCell ref="A4:Q4"/>
    <mergeCell ref="A7:Q7"/>
    <mergeCell ref="T4:AJ4"/>
    <mergeCell ref="T7:AJ7"/>
    <mergeCell ref="T5:AJ5"/>
  </mergeCells>
  <hyperlinks>
    <hyperlink ref="A1" r:id="rId1" display="http://www.sourceoecd.org/9789264055988"/>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20"/>
  <dimension ref="A1:IU51"/>
  <sheetViews>
    <sheetView zoomScalePageLayoutView="0" workbookViewId="0" topLeftCell="A1">
      <selection activeCell="N3" sqref="N3"/>
    </sheetView>
  </sheetViews>
  <sheetFormatPr defaultColWidth="9.140625" defaultRowHeight="12.75"/>
  <cols>
    <col min="1" max="1" width="5.140625" style="0" customWidth="1"/>
    <col min="2" max="2" width="8.57421875" style="0" customWidth="1"/>
    <col min="5" max="6" width="10.8515625" style="0" customWidth="1"/>
    <col min="7" max="7" width="5.140625" style="0" customWidth="1"/>
    <col min="8" max="8" width="8.57421875" style="0" customWidth="1"/>
    <col min="9" max="9" width="6.7109375" style="0" customWidth="1"/>
    <col min="13" max="13" width="4.8515625" style="0" customWidth="1"/>
    <col min="14" max="14" width="8.57421875" style="0" customWidth="1"/>
    <col min="15" max="15" width="6.7109375" style="0" customWidth="1"/>
  </cols>
  <sheetData>
    <row r="1" ht="12.75">
      <c r="A1" s="113" t="s">
        <v>194</v>
      </c>
    </row>
    <row r="2" spans="1:2" ht="12.75">
      <c r="A2" s="115" t="s">
        <v>195</v>
      </c>
      <c r="B2" t="s">
        <v>158</v>
      </c>
    </row>
    <row r="3" ht="12.75">
      <c r="A3" s="115" t="s">
        <v>196</v>
      </c>
    </row>
    <row r="4" spans="1:23" ht="27" customHeight="1">
      <c r="A4" s="189" t="s">
        <v>182</v>
      </c>
      <c r="B4" s="189"/>
      <c r="C4" s="190"/>
      <c r="D4" s="190"/>
      <c r="E4" s="190"/>
      <c r="F4" s="190"/>
      <c r="G4" s="190"/>
      <c r="H4" s="190"/>
      <c r="I4" s="190"/>
      <c r="J4" s="190"/>
      <c r="N4" s="214"/>
      <c r="O4" s="214"/>
      <c r="P4" s="216"/>
      <c r="Q4" s="216"/>
      <c r="R4" s="216"/>
      <c r="S4" s="216"/>
      <c r="T4" s="216"/>
      <c r="U4" s="216"/>
      <c r="V4" s="216"/>
      <c r="W4" s="216"/>
    </row>
    <row r="5" spans="1:23" ht="12.75">
      <c r="A5" s="42" t="s">
        <v>153</v>
      </c>
      <c r="B5" s="42"/>
      <c r="H5" s="42"/>
      <c r="N5" s="111"/>
      <c r="O5" s="111"/>
      <c r="P5" s="99"/>
      <c r="Q5" s="99"/>
      <c r="R5" s="99"/>
      <c r="S5" s="99"/>
      <c r="T5" s="99"/>
      <c r="U5" s="111"/>
      <c r="V5" s="99"/>
      <c r="W5" s="99"/>
    </row>
    <row r="6" spans="14:23" ht="12.75">
      <c r="N6" s="99"/>
      <c r="O6" s="99"/>
      <c r="P6" s="99"/>
      <c r="Q6" s="99"/>
      <c r="R6" s="99"/>
      <c r="S6" s="99"/>
      <c r="T6" s="99"/>
      <c r="U6" s="99"/>
      <c r="V6" s="99"/>
      <c r="W6" s="99"/>
    </row>
    <row r="7" spans="1:23" ht="53.25" customHeight="1">
      <c r="A7" s="222" t="s">
        <v>193</v>
      </c>
      <c r="B7" s="222"/>
      <c r="C7" s="237"/>
      <c r="D7" s="237"/>
      <c r="E7" s="237"/>
      <c r="F7" s="237"/>
      <c r="G7" s="237"/>
      <c r="H7" s="237"/>
      <c r="I7" s="237"/>
      <c r="J7" s="237"/>
      <c r="N7" s="234"/>
      <c r="O7" s="234"/>
      <c r="P7" s="235"/>
      <c r="Q7" s="235"/>
      <c r="R7" s="235"/>
      <c r="S7" s="235"/>
      <c r="T7" s="235"/>
      <c r="U7" s="235"/>
      <c r="V7" s="235"/>
      <c r="W7" s="235"/>
    </row>
    <row r="10" spans="4:17" ht="30.75" customHeight="1">
      <c r="D10" s="110"/>
      <c r="E10" s="112"/>
      <c r="F10" s="99"/>
      <c r="G10" s="99"/>
      <c r="H10" s="99"/>
      <c r="I10" s="99"/>
      <c r="J10" s="110"/>
      <c r="K10" s="112"/>
      <c r="L10" s="99"/>
      <c r="M10" s="99"/>
      <c r="N10" s="99"/>
      <c r="O10" s="99"/>
      <c r="P10" s="110"/>
      <c r="Q10" s="112"/>
    </row>
    <row r="11" spans="1:17" ht="67.5">
      <c r="A11" s="6" t="s">
        <v>109</v>
      </c>
      <c r="B11" s="6" t="s">
        <v>2</v>
      </c>
      <c r="C11" s="6"/>
      <c r="D11" s="47" t="s">
        <v>37</v>
      </c>
      <c r="E11" s="40" t="s">
        <v>172</v>
      </c>
      <c r="F11" s="41"/>
      <c r="G11" s="6" t="s">
        <v>109</v>
      </c>
      <c r="H11" s="6" t="s">
        <v>2</v>
      </c>
      <c r="I11" s="6"/>
      <c r="J11" s="47" t="s">
        <v>38</v>
      </c>
      <c r="K11" s="40" t="s">
        <v>172</v>
      </c>
      <c r="L11" s="41"/>
      <c r="M11" s="6" t="s">
        <v>109</v>
      </c>
      <c r="N11" s="6" t="s">
        <v>2</v>
      </c>
      <c r="O11" s="6"/>
      <c r="P11" s="47" t="s">
        <v>39</v>
      </c>
      <c r="Q11" s="40" t="s">
        <v>172</v>
      </c>
    </row>
    <row r="12" spans="1:255" ht="12.75">
      <c r="A12" s="10">
        <v>18</v>
      </c>
      <c r="B12" s="10" t="s">
        <v>20</v>
      </c>
      <c r="C12" s="43" t="s">
        <v>46</v>
      </c>
      <c r="D12" s="29" t="e">
        <f>VLOOKUP($B12,'T_B1.1a'!$B$10:$N$52,4,FALSE)</f>
        <v>#N/A</v>
      </c>
      <c r="E12" s="3">
        <v>14127.614927190554</v>
      </c>
      <c r="G12" s="10">
        <v>35</v>
      </c>
      <c r="H12" s="10" t="s">
        <v>33</v>
      </c>
      <c r="I12" s="44" t="s">
        <v>96</v>
      </c>
      <c r="J12" s="29" t="e">
        <f>VLOOKUP($H12,'T_B1.1a'!$B$10:$N$52,7,FALSE)</f>
        <v>#N/A</v>
      </c>
      <c r="K12" s="46">
        <v>10770</v>
      </c>
      <c r="M12" s="10">
        <v>3</v>
      </c>
      <c r="N12" s="10" t="s">
        <v>68</v>
      </c>
      <c r="O12" s="43" t="s">
        <v>57</v>
      </c>
      <c r="P12" s="29" t="e">
        <f>VLOOKUP($N12,'T_B1.1a'!$B$10:$N$52,11,FALSE)</f>
        <v>#N/A</v>
      </c>
      <c r="Q12" s="46">
        <v>34661.85468216987</v>
      </c>
      <c r="IT12">
        <v>1814.90874788978</v>
      </c>
      <c r="IU12">
        <v>10770.357054152462</v>
      </c>
    </row>
    <row r="13" spans="1:255" ht="12.75">
      <c r="A13" s="10">
        <v>5</v>
      </c>
      <c r="B13" s="10" t="s">
        <v>7</v>
      </c>
      <c r="C13" s="43" t="s">
        <v>75</v>
      </c>
      <c r="D13" s="29" t="e">
        <f>VLOOKUP($B13,'T_B1.1a'!$B$10:$N$52,4,FALSE)</f>
        <v>#N/A</v>
      </c>
      <c r="E13" s="3">
        <v>23994.63158198627</v>
      </c>
      <c r="G13" s="10">
        <v>18</v>
      </c>
      <c r="H13" s="10" t="s">
        <v>20</v>
      </c>
      <c r="I13" s="43" t="s">
        <v>46</v>
      </c>
      <c r="J13" s="29" t="e">
        <f>VLOOKUP($H13,'T_B1.1a'!$B$10:$N$52,7,FALSE)</f>
        <v>#N/A</v>
      </c>
      <c r="K13" s="46">
        <v>14127.614927190554</v>
      </c>
      <c r="M13" s="10">
        <v>5</v>
      </c>
      <c r="N13" s="10" t="s">
        <v>7</v>
      </c>
      <c r="O13" s="43" t="s">
        <v>75</v>
      </c>
      <c r="P13" s="29" t="e">
        <f>VLOOKUP($N13,'T_B1.1a'!$B$10:$N$52,11,FALSE)</f>
        <v>#N/A</v>
      </c>
      <c r="Q13" s="46">
        <v>23994.63158198627</v>
      </c>
      <c r="IT13">
        <v>2235.7886059253</v>
      </c>
      <c r="IU13">
        <v>14127.614927190554</v>
      </c>
    </row>
    <row r="14" spans="1:255" ht="12.75">
      <c r="A14" s="10">
        <v>24</v>
      </c>
      <c r="B14" s="10" t="s">
        <v>69</v>
      </c>
      <c r="C14" s="43" t="s">
        <v>74</v>
      </c>
      <c r="D14" s="29" t="e">
        <f>VLOOKUP($B14,'T_B1.1a'!$B$10:$N$52,4,FALSE)</f>
        <v>#N/A</v>
      </c>
      <c r="E14" s="3">
        <v>20269.867595578162</v>
      </c>
      <c r="G14" s="10">
        <v>24</v>
      </c>
      <c r="H14" s="10" t="s">
        <v>69</v>
      </c>
      <c r="I14" s="43" t="s">
        <v>74</v>
      </c>
      <c r="J14" s="29" t="e">
        <f>VLOOKUP($H14,'T_B1.1a'!$B$10:$N$52,7,FALSE)</f>
        <v>#N/A</v>
      </c>
      <c r="K14" s="46">
        <v>20269.867595578162</v>
      </c>
      <c r="M14" s="10">
        <v>7</v>
      </c>
      <c r="N14" s="10" t="s">
        <v>9</v>
      </c>
      <c r="O14" s="43" t="s">
        <v>52</v>
      </c>
      <c r="P14" s="29" t="e">
        <f>VLOOKUP($N14,'T_B1.1a'!$B$10:$N$52,11,FALSE)</f>
        <v>#N/A</v>
      </c>
      <c r="Q14" s="46">
        <v>35322.18750890385</v>
      </c>
      <c r="IT14">
        <v>3219.05577864858</v>
      </c>
      <c r="IU14">
        <v>20269.867595578162</v>
      </c>
    </row>
    <row r="15" spans="1:255" ht="12.75">
      <c r="A15" s="10">
        <v>22</v>
      </c>
      <c r="B15" s="10" t="s">
        <v>25</v>
      </c>
      <c r="C15" s="43" t="s">
        <v>45</v>
      </c>
      <c r="D15" s="29" t="e">
        <f>VLOOKUP($B15,'T_B1.1a'!$B$10:$N$52,4,FALSE)</f>
        <v>#N/A</v>
      </c>
      <c r="E15" s="3">
        <v>16311.79601416227</v>
      </c>
      <c r="G15" s="10">
        <v>22</v>
      </c>
      <c r="H15" s="10" t="s">
        <v>25</v>
      </c>
      <c r="I15" s="43" t="s">
        <v>45</v>
      </c>
      <c r="J15" s="29" t="e">
        <f>VLOOKUP($H15,'T_B1.1a'!$B$10:$N$52,7,FALSE)</f>
        <v>#N/A</v>
      </c>
      <c r="K15" s="46">
        <v>16311.79601416227</v>
      </c>
      <c r="M15" s="10">
        <v>8</v>
      </c>
      <c r="N15" s="10" t="s">
        <v>10</v>
      </c>
      <c r="O15" s="43" t="s">
        <v>53</v>
      </c>
      <c r="P15" s="29" t="e">
        <f>VLOOKUP($N15,'T_B1.1a'!$B$10:$N$52,11,FALSE)</f>
        <v>#N/A</v>
      </c>
      <c r="Q15" s="46">
        <v>32494.649710126352</v>
      </c>
      <c r="IT15">
        <v>3590.2840622622098</v>
      </c>
      <c r="IU15">
        <v>16311.79601416227</v>
      </c>
    </row>
    <row r="16" spans="1:255" ht="12.75">
      <c r="A16" s="10">
        <v>11</v>
      </c>
      <c r="B16" s="10" t="s">
        <v>13</v>
      </c>
      <c r="C16" s="43" t="s">
        <v>47</v>
      </c>
      <c r="D16" s="29" t="e">
        <f>VLOOKUP($B16,'T_B1.1a'!$B$10:$N$52,4,FALSE)</f>
        <v>#N/A</v>
      </c>
      <c r="E16" s="3">
        <v>18763.492116787547</v>
      </c>
      <c r="G16" s="10">
        <v>11</v>
      </c>
      <c r="H16" s="10" t="s">
        <v>13</v>
      </c>
      <c r="I16" s="43" t="s">
        <v>47</v>
      </c>
      <c r="J16" s="29" t="e">
        <f>VLOOKUP($H16,'T_B1.1a'!$B$10:$N$52,7,FALSE)</f>
        <v>#N/A</v>
      </c>
      <c r="K16" s="46">
        <v>18763.492116787547</v>
      </c>
      <c r="M16" s="10">
        <v>9</v>
      </c>
      <c r="N16" s="10" t="s">
        <v>11</v>
      </c>
      <c r="O16" s="43" t="s">
        <v>76</v>
      </c>
      <c r="P16" s="29" t="e">
        <f>VLOOKUP($N16,'T_B1.1a'!$B$10:$N$52,11,FALSE)</f>
        <v>#N/A</v>
      </c>
      <c r="Q16" s="46">
        <v>34683.24567746467</v>
      </c>
      <c r="IT16">
        <v>4225.44896422425</v>
      </c>
      <c r="IU16">
        <v>18763.492116787547</v>
      </c>
    </row>
    <row r="17" spans="1:255" ht="12.75">
      <c r="A17" s="10">
        <v>16</v>
      </c>
      <c r="B17" s="10" t="s">
        <v>18</v>
      </c>
      <c r="C17" s="43" t="s">
        <v>48</v>
      </c>
      <c r="D17" s="29" t="e">
        <f>VLOOKUP($B17,'T_B1.1a'!$B$10:$N$52,4,FALSE)</f>
        <v>#N/A</v>
      </c>
      <c r="E17" s="3">
        <v>26573.982670637633</v>
      </c>
      <c r="G17" s="10">
        <v>5</v>
      </c>
      <c r="H17" s="10" t="s">
        <v>7</v>
      </c>
      <c r="I17" s="43" t="s">
        <v>75</v>
      </c>
      <c r="J17" s="29" t="e">
        <f>VLOOKUP($H17,'T_B1.1a'!$B$10:$N$52,7,FALSE)</f>
        <v>#N/A</v>
      </c>
      <c r="K17" s="46">
        <v>23994.63158198627</v>
      </c>
      <c r="M17" s="10">
        <v>11</v>
      </c>
      <c r="N17" s="10" t="s">
        <v>13</v>
      </c>
      <c r="O17" s="43" t="s">
        <v>47</v>
      </c>
      <c r="P17" s="29" t="e">
        <f>VLOOKUP($N17,'T_B1.1a'!$B$10:$N$52,11,FALSE)</f>
        <v>#N/A</v>
      </c>
      <c r="Q17" s="46">
        <v>18763.492116787547</v>
      </c>
      <c r="IT17">
        <v>5527.19336967845</v>
      </c>
      <c r="IU17">
        <v>23994.63158198627</v>
      </c>
    </row>
    <row r="18" spans="1:255" ht="12.75">
      <c r="A18" s="10">
        <v>38</v>
      </c>
      <c r="B18" s="10" t="s">
        <v>35</v>
      </c>
      <c r="C18" s="44" t="s">
        <v>94</v>
      </c>
      <c r="D18" s="29">
        <f>VLOOKUP($B18,'T_B1.1a'!$B$10:$N$52,4,FALSE)</f>
        <v>5059.79902651092</v>
      </c>
      <c r="E18" s="3">
        <v>26443.61082143036</v>
      </c>
      <c r="G18" s="10">
        <v>38</v>
      </c>
      <c r="H18" s="10" t="s">
        <v>35</v>
      </c>
      <c r="I18" s="44" t="s">
        <v>94</v>
      </c>
      <c r="J18" s="29">
        <f>VLOOKUP($H18,'T_B1.1a'!$B$10:$N$52,7,FALSE)</f>
        <v>5740.659</v>
      </c>
      <c r="K18" s="46">
        <v>26443.61082143036</v>
      </c>
      <c r="M18" s="10">
        <v>12</v>
      </c>
      <c r="N18" s="10" t="s">
        <v>14</v>
      </c>
      <c r="O18" s="43" t="s">
        <v>66</v>
      </c>
      <c r="P18" s="29" t="e">
        <f>VLOOKUP($N18,'T_B1.1a'!$B$10:$N$52,11,FALSE)</f>
        <v>#N/A</v>
      </c>
      <c r="Q18" s="46">
        <v>36325.07492540548</v>
      </c>
      <c r="IT18">
        <v>6254.902693096437</v>
      </c>
      <c r="IU18">
        <v>26443.61082143036</v>
      </c>
    </row>
    <row r="19" spans="1:255" ht="12.75">
      <c r="A19" s="10">
        <v>20</v>
      </c>
      <c r="B19" s="10" t="s">
        <v>22</v>
      </c>
      <c r="C19" s="43" t="s">
        <v>64</v>
      </c>
      <c r="D19" s="29" t="e">
        <f>VLOOKUP($B19,'T_B1.1a'!$B$10:$N$52,4,FALSE)</f>
        <v>#N/A</v>
      </c>
      <c r="E19" s="3">
        <v>27019.964640678438</v>
      </c>
      <c r="G19" s="10">
        <v>20</v>
      </c>
      <c r="H19" s="10" t="s">
        <v>22</v>
      </c>
      <c r="I19" s="43" t="s">
        <v>64</v>
      </c>
      <c r="J19" s="29" t="e">
        <f>VLOOKUP($H19,'T_B1.1a'!$B$10:$N$52,7,FALSE)</f>
        <v>#N/A</v>
      </c>
      <c r="K19" s="46">
        <v>27019.964640678438</v>
      </c>
      <c r="M19" s="10">
        <v>13</v>
      </c>
      <c r="N19" s="10" t="s">
        <v>15</v>
      </c>
      <c r="O19" s="43" t="s">
        <v>78</v>
      </c>
      <c r="P19" s="29" t="e">
        <f>VLOOKUP($N19,'T_B1.1a'!$B$10:$N$52,11,FALSE)</f>
        <v>#N/A</v>
      </c>
      <c r="Q19" s="46">
        <v>44381.427187179135</v>
      </c>
      <c r="IT19">
        <v>5933.29767607639</v>
      </c>
      <c r="IU19">
        <v>27019.964640678438</v>
      </c>
    </row>
    <row r="20" spans="1:255" ht="12.75">
      <c r="A20" s="10">
        <v>23</v>
      </c>
      <c r="B20" s="10" t="s">
        <v>26</v>
      </c>
      <c r="C20" s="43" t="s">
        <v>49</v>
      </c>
      <c r="D20" s="29">
        <f>VLOOKUP($B20,'T_B1.1a'!$B$10:$N$52,4,FALSE)</f>
        <v>5011.25961781578</v>
      </c>
      <c r="E20" s="3">
        <v>22638.437202953668</v>
      </c>
      <c r="G20" s="10">
        <v>23</v>
      </c>
      <c r="H20" s="10" t="s">
        <v>26</v>
      </c>
      <c r="I20" s="43" t="s">
        <v>49</v>
      </c>
      <c r="J20" s="29">
        <f>VLOOKUP($H20,'T_B1.1a'!$B$10:$N$52,7,FALSE)</f>
        <v>6833.41732928526</v>
      </c>
      <c r="K20" s="46">
        <v>22638.437202953668</v>
      </c>
      <c r="M20" s="10">
        <v>14</v>
      </c>
      <c r="N20" s="10" t="s">
        <v>16</v>
      </c>
      <c r="O20" s="43" t="s">
        <v>56</v>
      </c>
      <c r="P20" s="29" t="e">
        <f>VLOOKUP($N20,'T_B1.1a'!$B$10:$N$52,11,FALSE)</f>
        <v>#N/A</v>
      </c>
      <c r="Q20" s="46">
        <v>31015.65533014188</v>
      </c>
      <c r="IT20" t="e">
        <v>#N/A</v>
      </c>
      <c r="IU20">
        <v>22638.437202953668</v>
      </c>
    </row>
    <row r="21" spans="1:255" ht="12.75">
      <c r="A21" s="10">
        <v>8</v>
      </c>
      <c r="B21" s="10" t="s">
        <v>10</v>
      </c>
      <c r="C21" s="43" t="s">
        <v>53</v>
      </c>
      <c r="D21" s="29" t="e">
        <f>VLOOKUP($B21,'T_B1.1a'!$B$10:$N$52,4,FALSE)</f>
        <v>#N/A</v>
      </c>
      <c r="E21" s="3">
        <v>32494.649710126352</v>
      </c>
      <c r="G21" s="10">
        <v>16</v>
      </c>
      <c r="H21" s="10" t="s">
        <v>18</v>
      </c>
      <c r="I21" s="43" t="s">
        <v>48</v>
      </c>
      <c r="J21" s="29" t="e">
        <f>VLOOKUP($H21,'T_B1.1a'!$B$10:$N$52,7,FALSE)</f>
        <v>#N/A</v>
      </c>
      <c r="K21" s="46">
        <v>26573.982670637633</v>
      </c>
      <c r="M21" s="10">
        <v>15</v>
      </c>
      <c r="N21" s="10" t="s">
        <v>17</v>
      </c>
      <c r="O21" s="43" t="s">
        <v>58</v>
      </c>
      <c r="P21" s="29" t="e">
        <f>VLOOKUP($N21,'T_B1.1a'!$B$10:$N$52,11,FALSE)</f>
        <v>#N/A</v>
      </c>
      <c r="Q21" s="46">
        <v>33634.58607896565</v>
      </c>
      <c r="IT21">
        <v>7860.40141042104</v>
      </c>
      <c r="IU21">
        <v>26573.982670637633</v>
      </c>
    </row>
    <row r="22" spans="1:255" ht="12.75">
      <c r="A22" s="10">
        <v>7</v>
      </c>
      <c r="B22" s="10" t="s">
        <v>9</v>
      </c>
      <c r="C22" s="43" t="s">
        <v>52</v>
      </c>
      <c r="D22" s="29" t="e">
        <f>VLOOKUP($B22,'T_B1.1a'!$B$10:$N$52,4,FALSE)</f>
        <v>#N/A</v>
      </c>
      <c r="E22" s="3">
        <v>35322.18750890385</v>
      </c>
      <c r="G22" s="10">
        <v>7</v>
      </c>
      <c r="H22" s="10" t="s">
        <v>9</v>
      </c>
      <c r="I22" s="43" t="s">
        <v>52</v>
      </c>
      <c r="J22" s="29" t="e">
        <f>VLOOKUP($H22,'T_B1.1a'!$B$10:$N$52,7,FALSE)</f>
        <v>#N/A</v>
      </c>
      <c r="K22" s="46">
        <v>35322.18750890385</v>
      </c>
      <c r="M22" s="10">
        <v>16</v>
      </c>
      <c r="N22" s="10" t="s">
        <v>18</v>
      </c>
      <c r="O22" s="43" t="s">
        <v>48</v>
      </c>
      <c r="P22" s="29" t="e">
        <f>VLOOKUP($N22,'T_B1.1a'!$B$10:$N$52,11,FALSE)</f>
        <v>#N/A</v>
      </c>
      <c r="Q22" s="46">
        <v>26573.982670637633</v>
      </c>
      <c r="IT22">
        <v>7828.67790395224</v>
      </c>
      <c r="IU22">
        <v>35322.18750890385</v>
      </c>
    </row>
    <row r="23" spans="1:255" ht="12.75">
      <c r="A23" s="10">
        <v>25</v>
      </c>
      <c r="B23" s="10" t="s">
        <v>27</v>
      </c>
      <c r="C23" s="43" t="s">
        <v>50</v>
      </c>
      <c r="D23" s="29" t="e">
        <f>VLOOKUP($B23,'T_B1.1a'!$B$10:$N$52,4,FALSE)</f>
        <v>#N/A</v>
      </c>
      <c r="E23" s="3">
        <v>31469.0958187076</v>
      </c>
      <c r="F23" t="s">
        <v>159</v>
      </c>
      <c r="G23" s="10">
        <v>40</v>
      </c>
      <c r="H23" s="10" t="s">
        <v>103</v>
      </c>
      <c r="I23" s="44" t="s">
        <v>105</v>
      </c>
      <c r="J23" s="29" t="e">
        <f>VLOOKUP($H23,'T_B1.1a'!$B$10:$N$52,7,FALSE)</f>
        <v>#N/A</v>
      </c>
      <c r="K23" s="46">
        <v>26556.565190158428</v>
      </c>
      <c r="M23" s="10">
        <v>40</v>
      </c>
      <c r="N23" s="10" t="s">
        <v>103</v>
      </c>
      <c r="O23" s="44" t="s">
        <v>105</v>
      </c>
      <c r="P23" s="29" t="e">
        <f>VLOOKUP($N23,'T_B1.1a'!$B$10:$N$52,11,FALSE)</f>
        <v>#N/A</v>
      </c>
      <c r="Q23" s="46">
        <v>26556.565190158428</v>
      </c>
      <c r="IT23">
        <v>8045.11879726284</v>
      </c>
      <c r="IU23" t="e">
        <v>#N/A</v>
      </c>
    </row>
    <row r="24" spans="1:255" ht="12.75">
      <c r="A24" s="10">
        <v>1</v>
      </c>
      <c r="B24" s="10" t="s">
        <v>4</v>
      </c>
      <c r="C24" s="43" t="s">
        <v>54</v>
      </c>
      <c r="D24" s="29" t="e">
        <f>VLOOKUP($B24,'T_B1.1a'!$B$10:$N$52,4,FALSE)</f>
        <v>#N/A</v>
      </c>
      <c r="E24" s="3">
        <v>37615</v>
      </c>
      <c r="G24" s="10">
        <v>25</v>
      </c>
      <c r="H24" s="10" t="s">
        <v>27</v>
      </c>
      <c r="I24" s="43" t="s">
        <v>50</v>
      </c>
      <c r="J24" s="29" t="e">
        <f>VLOOKUP($H24,'T_B1.1a'!$B$10:$N$52,7,FALSE)</f>
        <v>#N/A</v>
      </c>
      <c r="K24" s="46">
        <v>31469.0958187076</v>
      </c>
      <c r="M24" s="10">
        <v>18</v>
      </c>
      <c r="N24" s="10" t="s">
        <v>20</v>
      </c>
      <c r="O24" s="43" t="s">
        <v>46</v>
      </c>
      <c r="P24" s="29" t="e">
        <f>VLOOKUP($N24,'T_B1.1a'!$B$10:$N$52,11,FALSE)</f>
        <v>#N/A</v>
      </c>
      <c r="Q24" s="46">
        <v>14127.614927190554</v>
      </c>
      <c r="IT24">
        <v>7266.50771663934</v>
      </c>
      <c r="IU24">
        <v>26556.565190158428</v>
      </c>
    </row>
    <row r="25" spans="1:255" ht="12.75">
      <c r="A25" s="10">
        <v>13</v>
      </c>
      <c r="B25" s="10" t="s">
        <v>15</v>
      </c>
      <c r="C25" s="43" t="s">
        <v>78</v>
      </c>
      <c r="D25" s="29" t="e">
        <f>VLOOKUP($B25,'T_B1.1a'!$B$10:$N$52,4,FALSE)</f>
        <v>#N/A</v>
      </c>
      <c r="E25" s="3">
        <v>44381.427187179135</v>
      </c>
      <c r="G25" s="10">
        <v>15</v>
      </c>
      <c r="H25" s="10" t="s">
        <v>17</v>
      </c>
      <c r="I25" s="43" t="s">
        <v>58</v>
      </c>
      <c r="J25" s="29" t="e">
        <f>VLOOKUP($H25,'T_B1.1a'!$B$10:$N$52,7,FALSE)</f>
        <v>#N/A</v>
      </c>
      <c r="K25" s="46">
        <v>33634.58607896565</v>
      </c>
      <c r="M25" s="10">
        <v>19</v>
      </c>
      <c r="N25" s="10" t="s">
        <v>21</v>
      </c>
      <c r="O25" s="43" t="s">
        <v>79</v>
      </c>
      <c r="P25" s="29" t="e">
        <f>VLOOKUP($N25,'T_B1.1a'!$B$10:$N$52,11,FALSE)</f>
        <v>#N/A</v>
      </c>
      <c r="Q25" s="46">
        <v>39593.599768651235</v>
      </c>
      <c r="IT25">
        <v>8729.943225904928</v>
      </c>
      <c r="IU25">
        <v>31469.0958187076</v>
      </c>
    </row>
    <row r="26" spans="1:255" ht="12.75">
      <c r="A26" s="10">
        <v>19</v>
      </c>
      <c r="B26" s="10" t="s">
        <v>21</v>
      </c>
      <c r="C26" s="43" t="s">
        <v>79</v>
      </c>
      <c r="D26" s="29" t="e">
        <f>VLOOKUP($B26,'T_B1.1a'!$B$10:$N$52,4,FALSE)</f>
        <v>#N/A</v>
      </c>
      <c r="E26" s="3">
        <v>39593.599768651235</v>
      </c>
      <c r="G26" s="10">
        <v>12</v>
      </c>
      <c r="H26" s="10" t="s">
        <v>14</v>
      </c>
      <c r="I26" s="43" t="s">
        <v>66</v>
      </c>
      <c r="J26" s="29" t="e">
        <f>VLOOKUP($H26,'T_B1.1a'!$B$10:$N$52,7,FALSE)</f>
        <v>#N/A</v>
      </c>
      <c r="K26" s="46">
        <v>36325.07492540548</v>
      </c>
      <c r="M26" s="10">
        <v>20</v>
      </c>
      <c r="N26" s="10" t="s">
        <v>22</v>
      </c>
      <c r="O26" s="43" t="s">
        <v>64</v>
      </c>
      <c r="P26" s="29" t="e">
        <f>VLOOKUP($N26,'T_B1.1a'!$B$10:$N$52,11,FALSE)</f>
        <v>#N/A</v>
      </c>
      <c r="Q26" s="46">
        <v>27019.964640678438</v>
      </c>
      <c r="IT26">
        <v>8869.07235661737</v>
      </c>
      <c r="IU26">
        <v>33634.58607896565</v>
      </c>
    </row>
    <row r="27" spans="1:255" ht="12.75">
      <c r="A27" s="10">
        <v>15</v>
      </c>
      <c r="B27" s="10" t="s">
        <v>17</v>
      </c>
      <c r="C27" s="43" t="s">
        <v>58</v>
      </c>
      <c r="D27" s="29" t="e">
        <f>VLOOKUP($B27,'T_B1.1a'!$B$10:$N$52,4,FALSE)</f>
        <v>#N/A</v>
      </c>
      <c r="E27" s="3">
        <v>33634.58607896565</v>
      </c>
      <c r="G27" s="10">
        <v>14</v>
      </c>
      <c r="H27" s="10" t="s">
        <v>16</v>
      </c>
      <c r="I27" s="43" t="s">
        <v>56</v>
      </c>
      <c r="J27" s="29" t="e">
        <f>VLOOKUP($H27,'T_B1.1a'!$B$10:$N$52,7,FALSE)</f>
        <v>#N/A</v>
      </c>
      <c r="K27" s="46">
        <v>31015.65533014188</v>
      </c>
      <c r="M27" s="10">
        <v>21</v>
      </c>
      <c r="N27" s="10" t="s">
        <v>23</v>
      </c>
      <c r="O27" s="43" t="s">
        <v>61</v>
      </c>
      <c r="P27" s="29" t="e">
        <f>VLOOKUP($N27,'T_B1.1a'!$B$10:$N$52,11,FALSE)</f>
        <v>#N/A</v>
      </c>
      <c r="Q27" s="46">
        <v>53671.93150353448</v>
      </c>
      <c r="IT27">
        <v>8349.17646953537</v>
      </c>
      <c r="IU27">
        <v>36325.07492540548</v>
      </c>
    </row>
    <row r="28" spans="1:255" ht="12.75">
      <c r="A28" s="10">
        <v>3</v>
      </c>
      <c r="B28" s="10" t="s">
        <v>68</v>
      </c>
      <c r="C28" s="43" t="s">
        <v>57</v>
      </c>
      <c r="D28" s="29" t="e">
        <f>VLOOKUP($B28,'T_B1.1a'!$B$10:$N$52,4,FALSE)</f>
        <v>#N/A</v>
      </c>
      <c r="E28" s="3">
        <v>34661.85468216987</v>
      </c>
      <c r="G28" s="10">
        <v>26</v>
      </c>
      <c r="H28" s="10" t="s">
        <v>28</v>
      </c>
      <c r="I28" s="43" t="s">
        <v>51</v>
      </c>
      <c r="J28" s="29" t="e">
        <f>VLOOKUP($H28,'T_B1.1a'!$B$10:$N$52,7,FALSE)</f>
        <v>#N/A</v>
      </c>
      <c r="K28" s="46">
        <v>36785.27714064269</v>
      </c>
      <c r="M28" s="10">
        <v>22</v>
      </c>
      <c r="N28" s="10" t="s">
        <v>25</v>
      </c>
      <c r="O28" s="43" t="s">
        <v>45</v>
      </c>
      <c r="P28" s="29" t="e">
        <f>VLOOKUP($N28,'T_B1.1a'!$B$10:$N$52,11,FALSE)</f>
        <v>#N/A</v>
      </c>
      <c r="Q28" s="46">
        <v>16311.79601416227</v>
      </c>
      <c r="IT28">
        <v>8003.61843572706</v>
      </c>
      <c r="IU28">
        <v>31015.65533014188</v>
      </c>
    </row>
    <row r="29" spans="1:255" ht="12.75">
      <c r="A29" s="10">
        <v>26</v>
      </c>
      <c r="B29" s="10" t="s">
        <v>28</v>
      </c>
      <c r="C29" s="43" t="s">
        <v>51</v>
      </c>
      <c r="D29" s="29" t="e">
        <f>VLOOKUP($B29,'T_B1.1a'!$B$10:$N$52,4,FALSE)</f>
        <v>#N/A</v>
      </c>
      <c r="E29" s="3">
        <v>36785.27714064269</v>
      </c>
      <c r="G29" s="10">
        <v>3</v>
      </c>
      <c r="H29" s="10" t="s">
        <v>68</v>
      </c>
      <c r="I29" s="43" t="s">
        <v>57</v>
      </c>
      <c r="J29" s="29" t="e">
        <f>VLOOKUP($H29,'T_B1.1a'!$B$10:$N$52,7,FALSE)</f>
        <v>#N/A</v>
      </c>
      <c r="K29" s="46">
        <v>34661.85468216987</v>
      </c>
      <c r="M29" s="10">
        <v>23</v>
      </c>
      <c r="N29" s="10" t="s">
        <v>26</v>
      </c>
      <c r="O29" s="43" t="s">
        <v>49</v>
      </c>
      <c r="P29" s="29">
        <f>VLOOKUP($N29,'T_B1.1a'!$B$10:$N$52,11,FALSE)</f>
        <v>10398.0535418265</v>
      </c>
      <c r="Q29" s="46">
        <v>22638.437202953668</v>
      </c>
      <c r="IT29">
        <v>9143.37103212243</v>
      </c>
      <c r="IU29">
        <v>36785.27714064269</v>
      </c>
    </row>
    <row r="30" spans="1:255" ht="12.75">
      <c r="A30" s="10">
        <v>29</v>
      </c>
      <c r="B30" s="10" t="s">
        <v>31</v>
      </c>
      <c r="C30" s="43" t="s">
        <v>183</v>
      </c>
      <c r="D30" s="29" t="e">
        <f>VLOOKUP($B30,'T_B1.1a'!$B$10:$N$52,4,FALSE)</f>
        <v>#N/A</v>
      </c>
      <c r="E30" s="3">
        <v>34956.9461959533</v>
      </c>
      <c r="G30" s="10">
        <v>29</v>
      </c>
      <c r="H30" s="10" t="s">
        <v>31</v>
      </c>
      <c r="I30" s="43" t="s">
        <v>183</v>
      </c>
      <c r="J30" s="29" t="e">
        <f>VLOOKUP($H30,'T_B1.1a'!$B$10:$N$52,7,FALSE)</f>
        <v>#N/A</v>
      </c>
      <c r="K30" s="46">
        <v>34956.9461959533</v>
      </c>
      <c r="M30" s="10">
        <v>24</v>
      </c>
      <c r="N30" s="10" t="s">
        <v>69</v>
      </c>
      <c r="O30" s="43" t="s">
        <v>74</v>
      </c>
      <c r="P30" s="29" t="e">
        <f>VLOOKUP($N30,'T_B1.1a'!$B$10:$N$52,11,FALSE)</f>
        <v>#N/A</v>
      </c>
      <c r="Q30" s="46">
        <v>20269.867595578162</v>
      </c>
      <c r="IT30">
        <v>8991.718</v>
      </c>
      <c r="IU30">
        <v>34661.85468216987</v>
      </c>
    </row>
    <row r="31" spans="1:255" ht="12.75">
      <c r="A31" s="10">
        <v>14</v>
      </c>
      <c r="B31" s="10" t="s">
        <v>16</v>
      </c>
      <c r="C31" s="43" t="s">
        <v>56</v>
      </c>
      <c r="D31" s="29" t="e">
        <f>VLOOKUP($B31,'T_B1.1a'!$B$10:$N$52,4,FALSE)</f>
        <v>#N/A</v>
      </c>
      <c r="E31" s="3">
        <v>31015.65533014188</v>
      </c>
      <c r="G31" s="10">
        <v>1</v>
      </c>
      <c r="H31" s="10" t="s">
        <v>4</v>
      </c>
      <c r="I31" s="43" t="s">
        <v>54</v>
      </c>
      <c r="J31" s="29" t="e">
        <f>VLOOKUP($H31,'T_B1.1a'!$B$10:$N$52,7,FALSE)</f>
        <v>#N/A</v>
      </c>
      <c r="K31" s="3">
        <v>37615</v>
      </c>
      <c r="M31" s="10">
        <v>25</v>
      </c>
      <c r="N31" s="10" t="s">
        <v>27</v>
      </c>
      <c r="O31" s="43" t="s">
        <v>50</v>
      </c>
      <c r="P31" s="29" t="e">
        <f>VLOOKUP($N31,'T_B1.1a'!$B$10:$N$52,11,FALSE)</f>
        <v>#N/A</v>
      </c>
      <c r="Q31" s="46">
        <v>31469.0958187076</v>
      </c>
      <c r="IT31">
        <v>8891.68569445843</v>
      </c>
      <c r="IU31">
        <v>34956.9461959533</v>
      </c>
    </row>
    <row r="32" spans="1:255" ht="12.75">
      <c r="A32" s="10">
        <v>2</v>
      </c>
      <c r="B32" s="10" t="s">
        <v>5</v>
      </c>
      <c r="C32" s="43" t="s">
        <v>55</v>
      </c>
      <c r="D32" s="29" t="e">
        <f>VLOOKUP($B32,'T_B1.1a'!$B$10:$N$52,4,FALSE)</f>
        <v>#N/A</v>
      </c>
      <c r="E32" s="3">
        <v>36838.65761195774</v>
      </c>
      <c r="G32" s="10">
        <v>13</v>
      </c>
      <c r="H32" s="10" t="s">
        <v>15</v>
      </c>
      <c r="I32" s="43" t="s">
        <v>78</v>
      </c>
      <c r="J32" s="29" t="e">
        <f>VLOOKUP($H32,'T_B1.1a'!$B$10:$N$52,7,FALSE)</f>
        <v>#N/A</v>
      </c>
      <c r="K32" s="46">
        <v>44381.427187179135</v>
      </c>
      <c r="M32" s="10">
        <v>38</v>
      </c>
      <c r="N32" s="10" t="s">
        <v>35</v>
      </c>
      <c r="O32" s="44" t="s">
        <v>94</v>
      </c>
      <c r="P32" s="29">
        <f>VLOOKUP($N32,'T_B1.1a'!$B$10:$N$52,11,FALSE)</f>
        <v>11435.4893639529</v>
      </c>
      <c r="Q32" s="46">
        <v>26443.61082143036</v>
      </c>
      <c r="IT32">
        <v>8840.22041470725</v>
      </c>
      <c r="IU32">
        <v>36038.97305755853</v>
      </c>
    </row>
    <row r="33" spans="1:255" ht="12.75">
      <c r="A33" s="10">
        <v>27</v>
      </c>
      <c r="B33" s="10" t="s">
        <v>29</v>
      </c>
      <c r="C33" s="43" t="s">
        <v>60</v>
      </c>
      <c r="D33" s="29" t="e">
        <f>VLOOKUP($B33,'T_B1.1a'!$B$10:$N$52,4,FALSE)</f>
        <v>#N/A</v>
      </c>
      <c r="E33" s="3">
        <v>41800.10031269718</v>
      </c>
      <c r="G33" s="10">
        <v>8</v>
      </c>
      <c r="H33" s="10" t="s">
        <v>10</v>
      </c>
      <c r="I33" s="43" t="s">
        <v>53</v>
      </c>
      <c r="J33" s="29" t="e">
        <f>VLOOKUP($H33,'T_B1.1a'!$B$10:$N$52,7,FALSE)</f>
        <v>#N/A</v>
      </c>
      <c r="K33" s="46">
        <v>32494.649710126352</v>
      </c>
      <c r="M33" s="10">
        <v>26</v>
      </c>
      <c r="N33" s="10" t="s">
        <v>28</v>
      </c>
      <c r="O33" s="43" t="s">
        <v>51</v>
      </c>
      <c r="P33" s="29" t="e">
        <f>VLOOKUP($N33,'T_B1.1a'!$B$10:$N$52,11,FALSE)</f>
        <v>#N/A</v>
      </c>
      <c r="Q33" s="46">
        <v>36785.27714064269</v>
      </c>
      <c r="IT33" t="e">
        <v>#N/A</v>
      </c>
      <c r="IU33">
        <v>13361.739864252406</v>
      </c>
    </row>
    <row r="34" spans="1:255" ht="12.75">
      <c r="A34" s="10">
        <v>12</v>
      </c>
      <c r="B34" s="10" t="s">
        <v>14</v>
      </c>
      <c r="C34" s="43" t="s">
        <v>66</v>
      </c>
      <c r="D34" s="29" t="e">
        <f>VLOOKUP($B34,'T_B1.1a'!$B$10:$N$52,4,FALSE)</f>
        <v>#N/A</v>
      </c>
      <c r="E34" s="3">
        <v>36325.07492540548</v>
      </c>
      <c r="G34" s="10">
        <v>19</v>
      </c>
      <c r="H34" s="10" t="s">
        <v>21</v>
      </c>
      <c r="I34" s="43" t="s">
        <v>79</v>
      </c>
      <c r="J34" s="29" t="e">
        <f>VLOOKUP($H34,'T_B1.1a'!$B$10:$N$52,7,FALSE)</f>
        <v>#N/A</v>
      </c>
      <c r="K34" s="46">
        <v>39593.599768651235</v>
      </c>
      <c r="M34" s="10">
        <v>27</v>
      </c>
      <c r="N34" s="10" t="s">
        <v>29</v>
      </c>
      <c r="O34" s="43" t="s">
        <v>60</v>
      </c>
      <c r="P34" s="29" t="e">
        <f>VLOOKUP($N34,'T_B1.1a'!$B$10:$N$52,11,FALSE)</f>
        <v>#N/A</v>
      </c>
      <c r="Q34" s="46">
        <v>41800.10031269718</v>
      </c>
      <c r="IT34">
        <v>9375.006943079</v>
      </c>
      <c r="IU34">
        <v>44381.427187179135</v>
      </c>
    </row>
    <row r="35" spans="1:255" ht="12.75">
      <c r="A35" s="10">
        <v>9</v>
      </c>
      <c r="B35" s="10" t="s">
        <v>11</v>
      </c>
      <c r="C35" s="43" t="s">
        <v>76</v>
      </c>
      <c r="D35" s="29" t="e">
        <f>VLOOKUP($B35,'T_B1.1a'!$B$10:$N$52,4,FALSE)</f>
        <v>#N/A</v>
      </c>
      <c r="E35" s="3">
        <v>34683.24567746467</v>
      </c>
      <c r="G35" s="10">
        <v>2</v>
      </c>
      <c r="H35" s="10" t="s">
        <v>5</v>
      </c>
      <c r="I35" s="43" t="s">
        <v>55</v>
      </c>
      <c r="J35" s="29" t="e">
        <f>VLOOKUP($H35,'T_B1.1a'!$B$10:$N$52,7,FALSE)</f>
        <v>#N/A</v>
      </c>
      <c r="K35" s="46">
        <v>36838.65761195774</v>
      </c>
      <c r="M35" s="10">
        <v>2</v>
      </c>
      <c r="N35" s="10" t="s">
        <v>5</v>
      </c>
      <c r="O35" s="43" t="s">
        <v>55</v>
      </c>
      <c r="P35" s="29" t="e">
        <f>VLOOKUP($N35,'T_B1.1a'!$B$10:$N$52,11,FALSE)</f>
        <v>#N/A</v>
      </c>
      <c r="Q35" s="46">
        <v>36838.65761195774</v>
      </c>
      <c r="IT35">
        <v>9531.53878392953</v>
      </c>
      <c r="IU35">
        <v>32494.649710126352</v>
      </c>
    </row>
    <row r="36" spans="1:255" ht="12.75">
      <c r="A36" s="10">
        <v>21</v>
      </c>
      <c r="B36" s="10" t="s">
        <v>23</v>
      </c>
      <c r="C36" s="43" t="s">
        <v>61</v>
      </c>
      <c r="D36" s="29" t="e">
        <f>VLOOKUP($B36,'T_B1.1a'!$B$10:$N$52,4,FALSE)</f>
        <v>#N/A</v>
      </c>
      <c r="E36" s="3">
        <v>53671.93150353448</v>
      </c>
      <c r="G36" s="10">
        <v>30</v>
      </c>
      <c r="H36" s="10" t="s">
        <v>32</v>
      </c>
      <c r="I36" s="43" t="s">
        <v>62</v>
      </c>
      <c r="J36" s="29" t="e">
        <f>VLOOKUP($H36,'T_B1.1a'!$B$10:$N$52,7,FALSE)</f>
        <v>#N/A</v>
      </c>
      <c r="K36" s="46">
        <v>46433.81487852004</v>
      </c>
      <c r="M36" s="10">
        <v>29</v>
      </c>
      <c r="N36" s="10" t="s">
        <v>31</v>
      </c>
      <c r="O36" s="43" t="s">
        <v>183</v>
      </c>
      <c r="P36" s="29" t="e">
        <f>VLOOKUP($N36,'T_B1.1a'!$B$10:$N$52,11,FALSE)</f>
        <v>#N/A</v>
      </c>
      <c r="Q36" s="46">
        <v>34956.9461959533</v>
      </c>
      <c r="IT36">
        <v>10247.9969399633</v>
      </c>
      <c r="IU36">
        <v>39593.599768651235</v>
      </c>
    </row>
    <row r="37" spans="1:255" ht="12.75">
      <c r="A37" s="10">
        <v>30</v>
      </c>
      <c r="B37" s="10" t="s">
        <v>32</v>
      </c>
      <c r="C37" s="43" t="s">
        <v>62</v>
      </c>
      <c r="D37" s="29" t="e">
        <f>VLOOKUP($B37,'T_B1.1a'!$B$10:$N$52,4,FALSE)</f>
        <v>#N/A</v>
      </c>
      <c r="E37" s="3">
        <v>46433.81487852004</v>
      </c>
      <c r="G37" s="8">
        <v>9</v>
      </c>
      <c r="H37" s="8" t="s">
        <v>11</v>
      </c>
      <c r="I37" s="43" t="s">
        <v>76</v>
      </c>
      <c r="J37" s="28" t="e">
        <f>VLOOKUP($H37,'T_B1.1a'!$B$10:$N$52,7,FALSE)</f>
        <v>#N/A</v>
      </c>
      <c r="K37" s="45">
        <v>34683.24567746467</v>
      </c>
      <c r="M37" s="10">
        <v>30</v>
      </c>
      <c r="N37" s="10" t="s">
        <v>32</v>
      </c>
      <c r="O37" s="43" t="s">
        <v>62</v>
      </c>
      <c r="P37" s="29" t="e">
        <f>VLOOKUP($N37,'T_B1.1a'!$B$10:$N$52,11,FALSE)</f>
        <v>#N/A</v>
      </c>
      <c r="Q37" s="46">
        <v>46433.81487852004</v>
      </c>
      <c r="IT37">
        <v>10641.3702420576</v>
      </c>
      <c r="IU37">
        <v>36838.65761195774</v>
      </c>
    </row>
    <row r="38" spans="1:255" ht="12.75">
      <c r="A38" s="10">
        <v>17</v>
      </c>
      <c r="B38" s="10" t="s">
        <v>19</v>
      </c>
      <c r="C38" s="43" t="s">
        <v>67</v>
      </c>
      <c r="D38" s="29" t="e">
        <f>VLOOKUP($B38,'T_B1.1a'!$B$10:$N$52,4,FALSE)</f>
        <v>#N/A</v>
      </c>
      <c r="E38" s="3">
        <v>82456.08011747182</v>
      </c>
      <c r="G38" s="10">
        <v>21</v>
      </c>
      <c r="H38" s="10" t="s">
        <v>23</v>
      </c>
      <c r="I38" s="43" t="s">
        <v>61</v>
      </c>
      <c r="J38" s="29" t="e">
        <f>VLOOKUP($H38,'T_B1.1a'!$B$10:$N$52,7,FALSE)</f>
        <v>#N/A</v>
      </c>
      <c r="K38" s="46">
        <v>53671.93150353448</v>
      </c>
      <c r="M38" s="10">
        <v>35</v>
      </c>
      <c r="N38" s="10" t="s">
        <v>33</v>
      </c>
      <c r="O38" s="44" t="s">
        <v>96</v>
      </c>
      <c r="P38" s="29" t="e">
        <f>VLOOKUP($N38,'T_B1.1a'!$B$10:$N$52,11,FALSE)</f>
        <v>#N/A</v>
      </c>
      <c r="Q38" s="46">
        <v>10770</v>
      </c>
      <c r="IT38">
        <v>11301.2211846701</v>
      </c>
      <c r="IU38">
        <v>46433.81487852004</v>
      </c>
    </row>
    <row r="39" spans="1:255" ht="12.75">
      <c r="A39" s="10">
        <v>35</v>
      </c>
      <c r="B39" s="10" t="s">
        <v>33</v>
      </c>
      <c r="C39" s="44" t="s">
        <v>96</v>
      </c>
      <c r="D39" s="29" t="e">
        <f>VLOOKUP($B39,'T_B1.1a'!$B$10:$N$52,4,FALSE)</f>
        <v>#N/A</v>
      </c>
      <c r="E39" s="3">
        <v>10770</v>
      </c>
      <c r="G39" s="10">
        <v>27</v>
      </c>
      <c r="H39" s="10" t="s">
        <v>29</v>
      </c>
      <c r="I39" s="43" t="s">
        <v>60</v>
      </c>
      <c r="J39" s="29" t="e">
        <f>VLOOKUP($H39,'T_B1.1a'!$B$10:$N$52,7,FALSE)</f>
        <v>#N/A</v>
      </c>
      <c r="K39" s="46">
        <v>41800.10031269718</v>
      </c>
      <c r="M39" s="10">
        <v>1</v>
      </c>
      <c r="N39" s="10" t="s">
        <v>4</v>
      </c>
      <c r="O39" s="44" t="s">
        <v>54</v>
      </c>
      <c r="P39" s="29" t="e">
        <f>VLOOKUP($N39,'T_B1.1a'!$B$10:$N$52,11,FALSE)</f>
        <v>#N/A</v>
      </c>
      <c r="Q39" s="3">
        <v>37615</v>
      </c>
      <c r="IT39" t="e">
        <v>#N/A</v>
      </c>
      <c r="IU39">
        <v>34683.24567746467</v>
      </c>
    </row>
    <row r="40" spans="1:255" ht="12.75">
      <c r="A40" s="10">
        <v>6</v>
      </c>
      <c r="B40" s="10" t="s">
        <v>8</v>
      </c>
      <c r="C40" s="43" t="s">
        <v>59</v>
      </c>
      <c r="D40" s="29" t="e">
        <f>VLOOKUP($B40,'T_B1.1a'!$B$10:$N$52,4,FALSE)</f>
        <v>#N/A</v>
      </c>
      <c r="E40" s="3">
        <v>36325.639270212756</v>
      </c>
      <c r="G40" s="10">
        <v>17</v>
      </c>
      <c r="H40" s="10" t="s">
        <v>19</v>
      </c>
      <c r="I40" s="43" t="s">
        <v>67</v>
      </c>
      <c r="J40" s="29" t="e">
        <f>VLOOKUP($H40,'T_B1.1a'!$B$10:$N$52,7,FALSE)</f>
        <v>#N/A</v>
      </c>
      <c r="K40" s="46">
        <v>82456.08011747182</v>
      </c>
      <c r="M40" s="10">
        <v>6</v>
      </c>
      <c r="N40" s="10" t="s">
        <v>8</v>
      </c>
      <c r="O40" s="43" t="s">
        <v>59</v>
      </c>
      <c r="P40" s="29" t="e">
        <f>VLOOKUP($N40,'T_B1.1a'!$B$10:$N$52,11,FALSE)</f>
        <v>#N/A</v>
      </c>
      <c r="Q40" s="46">
        <v>36325.639270212756</v>
      </c>
      <c r="IT40">
        <v>11997.2618137571</v>
      </c>
      <c r="IU40">
        <v>53671.93150353448</v>
      </c>
    </row>
    <row r="41" spans="1:255" ht="12.75">
      <c r="A41" s="10">
        <v>37</v>
      </c>
      <c r="B41" s="10" t="s">
        <v>102</v>
      </c>
      <c r="C41" s="44" t="s">
        <v>106</v>
      </c>
      <c r="D41" s="29" t="e">
        <f>VLOOKUP($B41,'T_B1.1a'!$B$10:$N$52,4,FALSE)</f>
        <v>#N/A</v>
      </c>
      <c r="E41" s="3">
        <v>20620.008235950932</v>
      </c>
      <c r="G41" s="10">
        <v>39</v>
      </c>
      <c r="H41" s="10" t="s">
        <v>36</v>
      </c>
      <c r="I41" s="44" t="s">
        <v>97</v>
      </c>
      <c r="J41" s="29" t="e">
        <f>VLOOKUP($H41,'T_B1.1a'!$B$10:$N$52,7,FALSE)</f>
        <v>#N/A</v>
      </c>
      <c r="K41" s="70">
        <v>14764.827285173766</v>
      </c>
      <c r="M41" s="10">
        <v>39</v>
      </c>
      <c r="N41" s="10" t="s">
        <v>36</v>
      </c>
      <c r="O41" s="44" t="s">
        <v>97</v>
      </c>
      <c r="P41" s="29" t="e">
        <f>VLOOKUP($N41,'T_B1.1a'!$B$10:$N$52,11,FALSE)</f>
        <v>#N/A</v>
      </c>
      <c r="Q41" s="79">
        <v>14764.827285173766</v>
      </c>
      <c r="R41" t="s">
        <v>24</v>
      </c>
      <c r="IT41">
        <v>13981.98917186344</v>
      </c>
      <c r="IU41">
        <v>41800.10031269718</v>
      </c>
    </row>
    <row r="42" spans="1:255" ht="12.75">
      <c r="A42" s="8">
        <v>36</v>
      </c>
      <c r="B42" s="8" t="s">
        <v>34</v>
      </c>
      <c r="C42" s="44" t="s">
        <v>95</v>
      </c>
      <c r="D42" s="28">
        <f>VLOOKUP($B42,'T_B1.1a'!$B$10:$N$52,4,FALSE)</f>
        <v>2267.98006502244</v>
      </c>
      <c r="E42" s="53">
        <v>13904.211177030857</v>
      </c>
      <c r="G42" s="10">
        <v>6</v>
      </c>
      <c r="H42" s="10" t="s">
        <v>8</v>
      </c>
      <c r="I42" s="43" t="s">
        <v>59</v>
      </c>
      <c r="J42" s="29" t="e">
        <f>VLOOKUP($H42,'T_B1.1a'!$B$10:$N$52,7,FALSE)</f>
        <v>#N/A</v>
      </c>
      <c r="K42" s="46">
        <v>36325.639270212756</v>
      </c>
      <c r="M42" s="10">
        <v>36</v>
      </c>
      <c r="N42" s="10" t="s">
        <v>34</v>
      </c>
      <c r="O42" s="44" t="s">
        <v>95</v>
      </c>
      <c r="P42" s="29">
        <f>VLOOKUP($N42,'T_B1.1a'!$B$10:$N$52,11,FALSE)</f>
        <v>6626.18450151318</v>
      </c>
      <c r="Q42" s="53">
        <v>13904.211177030857</v>
      </c>
      <c r="IT42">
        <v>17927.9171904691</v>
      </c>
      <c r="IU42">
        <v>82456.08011747182</v>
      </c>
    </row>
    <row r="43" spans="7:255" ht="12.75">
      <c r="G43" s="10">
        <v>37</v>
      </c>
      <c r="H43" s="10" t="s">
        <v>102</v>
      </c>
      <c r="I43" s="44" t="s">
        <v>106</v>
      </c>
      <c r="J43" s="29" t="e">
        <f>VLOOKUP($H43,'T_B1.1a'!$B$10:$N$52,7,FALSE)</f>
        <v>#N/A</v>
      </c>
      <c r="K43" s="46">
        <v>20620.008235950932</v>
      </c>
      <c r="M43" s="10">
        <v>4</v>
      </c>
      <c r="N43" s="10" t="s">
        <v>6</v>
      </c>
      <c r="O43" s="43" t="s">
        <v>65</v>
      </c>
      <c r="P43" s="29" t="e">
        <f>VLOOKUP($N43,'T_B1.1a'!$B$10:$N$52,11,FALSE)</f>
        <v>#N/A</v>
      </c>
      <c r="Q43" s="46">
        <v>36397</v>
      </c>
      <c r="IT43">
        <v>4877.958</v>
      </c>
      <c r="IU43" t="s">
        <v>24</v>
      </c>
    </row>
    <row r="44" spans="3:255" ht="12.75">
      <c r="C44" s="83" t="s">
        <v>187</v>
      </c>
      <c r="D44" s="84" t="e">
        <f>POWER(CORREL(D12:D42,E12:E42),2)</f>
        <v>#N/A</v>
      </c>
      <c r="G44" s="10">
        <v>36</v>
      </c>
      <c r="H44" s="10" t="s">
        <v>34</v>
      </c>
      <c r="I44" s="44" t="s">
        <v>95</v>
      </c>
      <c r="J44" s="29">
        <f>VLOOKUP($H44,'T_B1.1a'!$B$10:$N$52,7,FALSE)</f>
        <v>2222.12749947529</v>
      </c>
      <c r="K44" s="53">
        <v>13904.211177030857</v>
      </c>
      <c r="IT44">
        <v>9675.36957849327</v>
      </c>
      <c r="IU44">
        <v>36325.639270212756</v>
      </c>
    </row>
    <row r="45" spans="15:255" ht="12.75">
      <c r="O45" s="83" t="s">
        <v>187</v>
      </c>
      <c r="P45" s="84" t="e">
        <f>POWER(CORREL(P12:P43,Q12:Q43),2)</f>
        <v>#N/A</v>
      </c>
      <c r="IT45">
        <v>4869.36390037635</v>
      </c>
      <c r="IU45">
        <v>20620.008235950932</v>
      </c>
    </row>
    <row r="46" spans="9:255" ht="12.75">
      <c r="I46" s="83" t="s">
        <v>187</v>
      </c>
      <c r="J46" s="84" t="e">
        <f>POWER(CORREL(J12:J44,K12:K44),2)</f>
        <v>#N/A</v>
      </c>
      <c r="IT46" t="e">
        <v>#N/A</v>
      </c>
      <c r="IU46">
        <v>13904.211177030857</v>
      </c>
    </row>
    <row r="47" spans="1:17" ht="12.75">
      <c r="A47" s="10">
        <v>28</v>
      </c>
      <c r="B47" s="10" t="s">
        <v>30</v>
      </c>
      <c r="C47" s="43" t="s">
        <v>63</v>
      </c>
      <c r="D47" s="70"/>
      <c r="E47" s="3">
        <v>13361.739864252406</v>
      </c>
      <c r="M47" s="10">
        <v>37</v>
      </c>
      <c r="N47" s="10" t="s">
        <v>102</v>
      </c>
      <c r="O47" s="44" t="s">
        <v>106</v>
      </c>
      <c r="P47" s="70"/>
      <c r="Q47" s="46">
        <v>20620.008235950932</v>
      </c>
    </row>
    <row r="48" spans="1:17" ht="12.75">
      <c r="A48" s="10">
        <v>10</v>
      </c>
      <c r="B48" s="10" t="s">
        <v>12</v>
      </c>
      <c r="C48" s="43" t="s">
        <v>77</v>
      </c>
      <c r="D48" s="29" t="e">
        <f>VLOOKUP($B48,'T_B1.1a'!$B$10:$N$52,4,FALSE)</f>
        <v>#N/A</v>
      </c>
      <c r="E48" s="3">
        <v>27792.97199580519</v>
      </c>
      <c r="G48" s="10">
        <v>10</v>
      </c>
      <c r="H48" s="10" t="s">
        <v>12</v>
      </c>
      <c r="I48" s="43" t="s">
        <v>77</v>
      </c>
      <c r="J48" s="29" t="e">
        <f>VLOOKUP($H48,'T_B1.1a'!$B$10:$N$52,7,FALSE)</f>
        <v>#N/A</v>
      </c>
      <c r="K48" s="46">
        <v>27792.97199580519</v>
      </c>
      <c r="M48" s="10">
        <v>17</v>
      </c>
      <c r="N48" s="10" t="s">
        <v>19</v>
      </c>
      <c r="O48" s="43" t="s">
        <v>67</v>
      </c>
      <c r="P48" s="29" t="e">
        <f>VLOOKUP($N48,'T_B1.1a'!$B$10:$N$52,11,FALSE)</f>
        <v>#N/A</v>
      </c>
      <c r="Q48" s="46">
        <v>82456.08011747182</v>
      </c>
    </row>
    <row r="49" spans="1:17" ht="12.75">
      <c r="A49" s="10">
        <v>40</v>
      </c>
      <c r="B49" s="10" t="s">
        <v>103</v>
      </c>
      <c r="C49" s="44" t="s">
        <v>105</v>
      </c>
      <c r="D49" s="29" t="e">
        <f>VLOOKUP($B49,'T_B1.1a'!$B$10:$N$52,4,FALSE)</f>
        <v>#N/A</v>
      </c>
      <c r="E49" s="3">
        <v>26556.565190158428</v>
      </c>
      <c r="G49" s="10">
        <v>28</v>
      </c>
      <c r="H49" s="10" t="s">
        <v>30</v>
      </c>
      <c r="I49" s="43" t="s">
        <v>63</v>
      </c>
      <c r="J49" s="29" t="e">
        <f>VLOOKUP($H49,'T_B1.1a'!$B$10:$N$52,7,FALSE)</f>
        <v>#N/A</v>
      </c>
      <c r="K49" s="46">
        <v>13361.739864252406</v>
      </c>
      <c r="M49" s="10">
        <v>28</v>
      </c>
      <c r="N49" s="10" t="s">
        <v>30</v>
      </c>
      <c r="O49" s="43" t="s">
        <v>63</v>
      </c>
      <c r="P49" s="29" t="e">
        <f>VLOOKUP($N49,'T_B1.1a'!$B$10:$N$52,11,FALSE)</f>
        <v>#N/A</v>
      </c>
      <c r="Q49" s="46">
        <v>13361.739864252406</v>
      </c>
    </row>
    <row r="50" spans="1:17" ht="12.75">
      <c r="A50" s="10">
        <v>4</v>
      </c>
      <c r="B50" s="10" t="s">
        <v>6</v>
      </c>
      <c r="C50" s="43" t="s">
        <v>65</v>
      </c>
      <c r="D50" s="29" t="e">
        <f>VLOOKUP($B50,'T_B1.1a'!$B$10:$N$52,4,FALSE)</f>
        <v>#N/A</v>
      </c>
      <c r="E50" s="3" t="e">
        <v>#N/A</v>
      </c>
      <c r="G50" s="10">
        <v>4</v>
      </c>
      <c r="H50" s="10" t="s">
        <v>6</v>
      </c>
      <c r="I50" s="43" t="s">
        <v>65</v>
      </c>
      <c r="J50" s="29" t="e">
        <f>VLOOKUP($H50,'T_B1.1a'!$B$10:$N$52,7,FALSE)</f>
        <v>#N/A</v>
      </c>
      <c r="K50" s="46" t="e">
        <v>#N/A</v>
      </c>
      <c r="M50" s="10">
        <v>10</v>
      </c>
      <c r="N50" s="10" t="s">
        <v>12</v>
      </c>
      <c r="O50" s="43" t="s">
        <v>77</v>
      </c>
      <c r="P50" s="29" t="e">
        <f>VLOOKUP($N50,'T_B1.1a'!$B$10:$N$52,11,FALSE)</f>
        <v>#N/A</v>
      </c>
      <c r="Q50" s="46">
        <v>27792.97199580519</v>
      </c>
    </row>
    <row r="51" spans="1:5" ht="12.75">
      <c r="A51" s="10">
        <v>39</v>
      </c>
      <c r="B51" s="10" t="s">
        <v>36</v>
      </c>
      <c r="C51" s="44" t="s">
        <v>97</v>
      </c>
      <c r="D51" s="29" t="e">
        <f>VLOOKUP($B51,'T_B1.1a'!$B$10:$N$52,4,FALSE)</f>
        <v>#N/A</v>
      </c>
      <c r="E51" s="3">
        <v>14764.827285173766</v>
      </c>
    </row>
  </sheetData>
  <sheetProtection/>
  <mergeCells count="4">
    <mergeCell ref="A4:J4"/>
    <mergeCell ref="A7:J7"/>
    <mergeCell ref="N4:W4"/>
    <mergeCell ref="N7:W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codeName="Sheet22"/>
  <dimension ref="A1:AI52"/>
  <sheetViews>
    <sheetView zoomScalePageLayoutView="0" workbookViewId="0" topLeftCell="A1">
      <selection activeCell="K40" sqref="K40"/>
    </sheetView>
  </sheetViews>
  <sheetFormatPr defaultColWidth="9.140625" defaultRowHeight="12.75"/>
  <cols>
    <col min="1" max="1" width="5.00390625" style="0" customWidth="1"/>
    <col min="4" max="4" width="7.57421875" style="0" customWidth="1"/>
    <col min="5" max="5" width="6.140625" style="0" customWidth="1"/>
    <col min="6" max="6" width="10.421875" style="0" customWidth="1"/>
    <col min="7" max="7" width="12.28125" style="0" customWidth="1"/>
    <col min="8" max="8" width="10.421875" style="0" customWidth="1"/>
    <col min="12" max="12" width="5.00390625" style="0" customWidth="1"/>
    <col min="15" max="15" width="7.57421875" style="0" customWidth="1"/>
    <col min="16" max="16" width="6.140625" style="0" customWidth="1"/>
    <col min="17" max="17" width="9.57421875" style="0" customWidth="1"/>
    <col min="18" max="18" width="13.140625" style="0" customWidth="1"/>
    <col min="19" max="19" width="9.57421875" style="0" customWidth="1"/>
    <col min="20" max="20" width="13.8515625" style="0" customWidth="1"/>
    <col min="21" max="21" width="13.140625" style="0" customWidth="1"/>
  </cols>
  <sheetData>
    <row r="1" ht="12.75">
      <c r="A1" s="113" t="s">
        <v>194</v>
      </c>
    </row>
    <row r="2" spans="1:2" ht="12.75">
      <c r="A2" s="115" t="s">
        <v>195</v>
      </c>
      <c r="B2" t="s">
        <v>158</v>
      </c>
    </row>
    <row r="3" ht="12.75">
      <c r="A3" s="115" t="s">
        <v>196</v>
      </c>
    </row>
    <row r="4" spans="1:35" ht="30" customHeight="1">
      <c r="A4" s="189" t="s">
        <v>184</v>
      </c>
      <c r="B4" s="190"/>
      <c r="C4" s="190"/>
      <c r="D4" s="190"/>
      <c r="E4" s="190"/>
      <c r="F4" s="190"/>
      <c r="G4" s="190"/>
      <c r="H4" s="190"/>
      <c r="I4" s="190"/>
      <c r="J4" s="190"/>
      <c r="K4" s="190"/>
      <c r="L4" s="190"/>
      <c r="M4" s="190"/>
      <c r="N4" s="190"/>
      <c r="O4" s="190"/>
      <c r="P4" s="190"/>
      <c r="Q4" s="190"/>
      <c r="S4" s="214"/>
      <c r="T4" s="216"/>
      <c r="U4" s="216"/>
      <c r="V4" s="216"/>
      <c r="W4" s="216"/>
      <c r="X4" s="216"/>
      <c r="Y4" s="216"/>
      <c r="Z4" s="216"/>
      <c r="AA4" s="216"/>
      <c r="AB4" s="216"/>
      <c r="AC4" s="216"/>
      <c r="AD4" s="216"/>
      <c r="AE4" s="216"/>
      <c r="AF4" s="216"/>
      <c r="AG4" s="216"/>
      <c r="AH4" s="216"/>
      <c r="AI4" s="216"/>
    </row>
    <row r="5" spans="1:35" ht="12" customHeight="1">
      <c r="A5" s="210" t="s">
        <v>162</v>
      </c>
      <c r="B5" s="231"/>
      <c r="C5" s="231"/>
      <c r="D5" s="231"/>
      <c r="E5" s="231"/>
      <c r="F5" s="231"/>
      <c r="G5" s="231"/>
      <c r="H5" s="231"/>
      <c r="I5" s="231"/>
      <c r="J5" s="231"/>
      <c r="K5" s="231"/>
      <c r="L5" s="231"/>
      <c r="M5" s="231"/>
      <c r="N5" s="231"/>
      <c r="O5" s="231"/>
      <c r="P5" s="231"/>
      <c r="Q5" s="231"/>
      <c r="S5" s="227"/>
      <c r="T5" s="233"/>
      <c r="U5" s="233"/>
      <c r="V5" s="233"/>
      <c r="W5" s="233"/>
      <c r="X5" s="233"/>
      <c r="Y5" s="233"/>
      <c r="Z5" s="233"/>
      <c r="AA5" s="233"/>
      <c r="AB5" s="233"/>
      <c r="AC5" s="233"/>
      <c r="AD5" s="233"/>
      <c r="AE5" s="233"/>
      <c r="AF5" s="233"/>
      <c r="AG5" s="233"/>
      <c r="AH5" s="233"/>
      <c r="AI5" s="233"/>
    </row>
    <row r="6" spans="19:35" ht="12.75">
      <c r="S6" s="99"/>
      <c r="T6" s="99"/>
      <c r="U6" s="99"/>
      <c r="V6" s="99"/>
      <c r="W6" s="99"/>
      <c r="X6" s="99"/>
      <c r="Y6" s="99"/>
      <c r="Z6" s="99"/>
      <c r="AA6" s="99"/>
      <c r="AB6" s="99"/>
      <c r="AC6" s="99"/>
      <c r="AD6" s="99"/>
      <c r="AE6" s="99"/>
      <c r="AF6" s="99"/>
      <c r="AG6" s="99"/>
      <c r="AH6" s="99"/>
      <c r="AI6" s="99"/>
    </row>
    <row r="7" spans="1:35" ht="71.25" customHeight="1">
      <c r="A7" s="222" t="s">
        <v>190</v>
      </c>
      <c r="B7" s="222"/>
      <c r="C7" s="222"/>
      <c r="D7" s="222"/>
      <c r="E7" s="222"/>
      <c r="F7" s="222"/>
      <c r="G7" s="222"/>
      <c r="H7" s="222"/>
      <c r="I7" s="222"/>
      <c r="J7" s="222"/>
      <c r="K7" s="222"/>
      <c r="L7" s="222"/>
      <c r="M7" s="222"/>
      <c r="N7" s="222"/>
      <c r="O7" s="222"/>
      <c r="P7" s="222"/>
      <c r="Q7" s="222"/>
      <c r="S7" s="234"/>
      <c r="T7" s="235"/>
      <c r="U7" s="235"/>
      <c r="V7" s="235"/>
      <c r="W7" s="235"/>
      <c r="X7" s="235"/>
      <c r="Y7" s="235"/>
      <c r="Z7" s="235"/>
      <c r="AA7" s="235"/>
      <c r="AB7" s="235"/>
      <c r="AC7" s="235"/>
      <c r="AD7" s="235"/>
      <c r="AE7" s="235"/>
      <c r="AF7" s="235"/>
      <c r="AG7" s="235"/>
      <c r="AH7" s="235"/>
      <c r="AI7" s="235"/>
    </row>
    <row r="9" spans="6:19" ht="25.5" customHeight="1">
      <c r="F9" s="239"/>
      <c r="G9" s="240"/>
      <c r="H9" s="240"/>
      <c r="I9" s="2"/>
      <c r="J9" s="2"/>
      <c r="K9" s="2"/>
      <c r="L9" s="2"/>
      <c r="M9" s="2"/>
      <c r="N9" s="2"/>
      <c r="O9" s="2"/>
      <c r="P9" s="2"/>
      <c r="Q9" s="239"/>
      <c r="R9" s="240"/>
      <c r="S9" s="240"/>
    </row>
    <row r="10" spans="6:19" ht="12.75">
      <c r="F10" s="102"/>
      <c r="G10" s="102"/>
      <c r="H10" s="102"/>
      <c r="I10" s="2"/>
      <c r="J10" s="2"/>
      <c r="K10" s="2"/>
      <c r="L10" s="2"/>
      <c r="M10" s="2"/>
      <c r="N10" s="2"/>
      <c r="O10" s="2"/>
      <c r="P10" s="2"/>
      <c r="Q10" s="102"/>
      <c r="R10" s="102"/>
      <c r="S10" s="102"/>
    </row>
    <row r="11" spans="6:19" ht="27.75" customHeight="1">
      <c r="F11" s="241" t="s">
        <v>107</v>
      </c>
      <c r="G11" s="242"/>
      <c r="H11" s="243"/>
      <c r="I11" s="49"/>
      <c r="Q11" s="241" t="s">
        <v>156</v>
      </c>
      <c r="R11" s="242"/>
      <c r="S11" s="243"/>
    </row>
    <row r="12" spans="1:21" ht="57.75" customHeight="1">
      <c r="A12" s="6" t="s">
        <v>109</v>
      </c>
      <c r="B12" s="6" t="s">
        <v>2</v>
      </c>
      <c r="C12" s="6" t="s">
        <v>110</v>
      </c>
      <c r="D12" s="7" t="s">
        <v>154</v>
      </c>
      <c r="E12" s="71" t="s">
        <v>143</v>
      </c>
      <c r="F12" s="48" t="s">
        <v>70</v>
      </c>
      <c r="G12" s="48" t="s">
        <v>100</v>
      </c>
      <c r="H12" s="50" t="s">
        <v>155</v>
      </c>
      <c r="I12" s="18" t="s">
        <v>145</v>
      </c>
      <c r="J12" s="18" t="s">
        <v>146</v>
      </c>
      <c r="L12" s="6" t="s">
        <v>109</v>
      </c>
      <c r="M12" s="6" t="s">
        <v>2</v>
      </c>
      <c r="N12" s="6" t="s">
        <v>110</v>
      </c>
      <c r="O12" s="6" t="s">
        <v>154</v>
      </c>
      <c r="P12" s="71" t="s">
        <v>143</v>
      </c>
      <c r="Q12" s="48" t="s">
        <v>70</v>
      </c>
      <c r="R12" s="48" t="s">
        <v>100</v>
      </c>
      <c r="S12" s="50" t="s">
        <v>155</v>
      </c>
      <c r="T12" s="18" t="s">
        <v>145</v>
      </c>
      <c r="U12" s="18" t="s">
        <v>146</v>
      </c>
    </row>
    <row r="13" spans="1:21" ht="12.75">
      <c r="A13" s="8">
        <v>14</v>
      </c>
      <c r="B13" s="8" t="s">
        <v>16</v>
      </c>
      <c r="C13" s="8" t="s">
        <v>122</v>
      </c>
      <c r="D13" s="9" t="e">
        <f>VLOOKUP($B13,#REF!,2,FALSE)</f>
        <v>#REF!</v>
      </c>
      <c r="E13" s="21">
        <v>1</v>
      </c>
      <c r="F13" s="16" t="e">
        <f>VLOOKUP($B13,#REF!,4,FALSE)</f>
        <v>#REF!</v>
      </c>
      <c r="G13" s="16" t="e">
        <f>VLOOKUP($B13,#REF!,6,FALSE)</f>
        <v>#REF!</v>
      </c>
      <c r="H13" s="75" t="e">
        <f>VLOOKUP($B13,#REF!,8,FALSE)</f>
        <v>#REF!</v>
      </c>
      <c r="I13" s="13" t="str">
        <f aca="true" t="shared" si="0" ref="I13:I42">CONCATENATE($B13,$E13)</f>
        <v>Italy1</v>
      </c>
      <c r="J13" s="13" t="str">
        <f aca="true" t="shared" si="1" ref="J13:J42">CONCATENATE($C13,$E13)</f>
        <v>Italie1</v>
      </c>
      <c r="K13" s="1"/>
      <c r="L13" s="10">
        <v>36</v>
      </c>
      <c r="M13" s="10" t="s">
        <v>34</v>
      </c>
      <c r="N13" s="10" t="s">
        <v>138</v>
      </c>
      <c r="O13" s="10" t="e">
        <f>VLOOKUP($M13,#REF!,2,FALSE)</f>
        <v>#REF!</v>
      </c>
      <c r="P13" s="22"/>
      <c r="Q13" s="17" t="e">
        <f>VLOOKUP($M13,#REF!,10,FALSE)</f>
        <v>#REF!</v>
      </c>
      <c r="R13" s="17" t="e">
        <f>VLOOKUP($M13,#REF!,12,FALSE)</f>
        <v>#REF!</v>
      </c>
      <c r="S13" s="54" t="e">
        <f>VLOOKUP($M13,#REF!,14,FALSE)</f>
        <v>#REF!</v>
      </c>
      <c r="T13" s="14" t="str">
        <f aca="true" t="shared" si="2" ref="T13:T39">CONCATENATE($M13,$P13)</f>
        <v>Chile</v>
      </c>
      <c r="U13" s="14" t="str">
        <f aca="true" t="shared" si="3" ref="U13:U39">CONCATENATE($N13,$P13)</f>
        <v>Chili</v>
      </c>
    </row>
    <row r="14" spans="1:21" ht="12.75">
      <c r="A14" s="10">
        <v>38</v>
      </c>
      <c r="B14" s="10" t="s">
        <v>35</v>
      </c>
      <c r="C14" s="10" t="s">
        <v>140</v>
      </c>
      <c r="D14" s="11" t="e">
        <f>VLOOKUP($B14,#REF!,2,FALSE)</f>
        <v>#REF!</v>
      </c>
      <c r="E14" s="22"/>
      <c r="F14" s="17" t="e">
        <f>VLOOKUP($B14,#REF!,4,FALSE)</f>
        <v>#REF!</v>
      </c>
      <c r="G14" s="17" t="e">
        <f>VLOOKUP($B14,#REF!,6,FALSE)</f>
        <v>#REF!</v>
      </c>
      <c r="H14" s="54" t="e">
        <f>VLOOKUP($B14,#REF!,8,FALSE)</f>
        <v>#REF!</v>
      </c>
      <c r="I14" s="14" t="str">
        <f t="shared" si="0"/>
        <v>Israel</v>
      </c>
      <c r="J14" s="14" t="str">
        <f t="shared" si="1"/>
        <v>Israël</v>
      </c>
      <c r="L14" s="10">
        <v>35</v>
      </c>
      <c r="M14" s="10" t="s">
        <v>33</v>
      </c>
      <c r="N14" s="10" t="s">
        <v>137</v>
      </c>
      <c r="O14" s="10" t="e">
        <f>VLOOKUP($M14,#REF!,2,FALSE)</f>
        <v>#REF!</v>
      </c>
      <c r="P14" s="22" t="s">
        <v>89</v>
      </c>
      <c r="Q14" s="17" t="e">
        <f>VLOOKUP($M14,#REF!,10,FALSE)</f>
        <v>#REF!</v>
      </c>
      <c r="R14" s="17" t="e">
        <f>VLOOKUP($M14,#REF!,12,FALSE)</f>
        <v>#REF!</v>
      </c>
      <c r="S14" s="54" t="e">
        <f>VLOOKUP($M14,#REF!,14,FALSE)</f>
        <v>#REF!</v>
      </c>
      <c r="T14" s="14" t="str">
        <f t="shared" si="2"/>
        <v>Brazil1, 2</v>
      </c>
      <c r="U14" s="14" t="str">
        <f t="shared" si="3"/>
        <v>Brésil1, 2</v>
      </c>
    </row>
    <row r="15" spans="1:21" ht="12.75">
      <c r="A15" s="10">
        <v>27</v>
      </c>
      <c r="B15" s="10" t="s">
        <v>29</v>
      </c>
      <c r="C15" s="10" t="s">
        <v>133</v>
      </c>
      <c r="D15" s="11" t="e">
        <f>VLOOKUP($B15,#REF!,2,FALSE)</f>
        <v>#REF!</v>
      </c>
      <c r="E15" s="22" t="s">
        <v>89</v>
      </c>
      <c r="F15" s="17" t="e">
        <f>VLOOKUP($B15,#REF!,4,FALSE)</f>
        <v>#REF!</v>
      </c>
      <c r="G15" s="17" t="e">
        <f>VLOOKUP($B15,#REF!,6,FALSE)</f>
        <v>#REF!</v>
      </c>
      <c r="H15" s="54" t="e">
        <f>VLOOKUP($B15,#REF!,8,FALSE)</f>
        <v>#REF!</v>
      </c>
      <c r="I15" s="14" t="str">
        <f t="shared" si="0"/>
        <v>Switzerland1, 2</v>
      </c>
      <c r="J15" s="14" t="str">
        <f t="shared" si="1"/>
        <v>Suisse1, 2</v>
      </c>
      <c r="L15" s="10">
        <v>11</v>
      </c>
      <c r="M15" s="10" t="s">
        <v>13</v>
      </c>
      <c r="N15" s="10" t="s">
        <v>119</v>
      </c>
      <c r="O15" s="10" t="e">
        <f>VLOOKUP($M15,#REF!,2,FALSE)</f>
        <v>#REF!</v>
      </c>
      <c r="P15" s="22" t="s">
        <v>89</v>
      </c>
      <c r="Q15" s="17" t="e">
        <f>VLOOKUP($M15,#REF!,10,FALSE)</f>
        <v>#REF!</v>
      </c>
      <c r="R15" s="17" t="e">
        <f>VLOOKUP($M15,#REF!,12,FALSE)</f>
        <v>#REF!</v>
      </c>
      <c r="S15" s="54" t="e">
        <f>VLOOKUP($M15,#REF!,14,FALSE)</f>
        <v>#REF!</v>
      </c>
      <c r="T15" s="14" t="str">
        <f t="shared" si="2"/>
        <v>Hungary1, 2</v>
      </c>
      <c r="U15" s="14" t="str">
        <f t="shared" si="3"/>
        <v>Hongrie1, 2</v>
      </c>
    </row>
    <row r="16" spans="1:21" ht="12.75">
      <c r="A16" s="10">
        <v>8</v>
      </c>
      <c r="B16" s="10" t="s">
        <v>10</v>
      </c>
      <c r="C16" s="10" t="s">
        <v>10</v>
      </c>
      <c r="D16" s="11" t="e">
        <f>VLOOKUP($B16,#REF!,2,FALSE)</f>
        <v>#REF!</v>
      </c>
      <c r="E16" s="22"/>
      <c r="F16" s="17" t="e">
        <f>VLOOKUP($B16,#REF!,4,FALSE)</f>
        <v>#REF!</v>
      </c>
      <c r="G16" s="17" t="e">
        <f>VLOOKUP($B16,#REF!,6,FALSE)</f>
        <v>#REF!</v>
      </c>
      <c r="H16" s="54" t="e">
        <f>VLOOKUP($B16,#REF!,8,FALSE)</f>
        <v>#REF!</v>
      </c>
      <c r="I16" s="14" t="str">
        <f t="shared" si="0"/>
        <v>France</v>
      </c>
      <c r="J16" s="14" t="str">
        <f t="shared" si="1"/>
        <v>France</v>
      </c>
      <c r="L16" s="10">
        <v>27</v>
      </c>
      <c r="M16" s="10" t="s">
        <v>29</v>
      </c>
      <c r="N16" s="10" t="s">
        <v>133</v>
      </c>
      <c r="O16" s="10" t="e">
        <f>VLOOKUP($M16,#REF!,2,FALSE)</f>
        <v>#REF!</v>
      </c>
      <c r="P16" s="22" t="s">
        <v>89</v>
      </c>
      <c r="Q16" s="17" t="e">
        <f>VLOOKUP($M16,#REF!,10,FALSE)</f>
        <v>#REF!</v>
      </c>
      <c r="R16" s="17" t="e">
        <f>VLOOKUP($M16,#REF!,12,FALSE)</f>
        <v>#REF!</v>
      </c>
      <c r="S16" s="54" t="e">
        <f>VLOOKUP($M16,#REF!,14,FALSE)</f>
        <v>#REF!</v>
      </c>
      <c r="T16" s="14" t="str">
        <f t="shared" si="2"/>
        <v>Switzerland1, 2</v>
      </c>
      <c r="U16" s="14" t="str">
        <f t="shared" si="3"/>
        <v>Suisse1, 2</v>
      </c>
    </row>
    <row r="17" spans="1:21" ht="12.75">
      <c r="A17" s="10">
        <v>9</v>
      </c>
      <c r="B17" s="10" t="s">
        <v>11</v>
      </c>
      <c r="C17" s="10" t="s">
        <v>117</v>
      </c>
      <c r="D17" s="11" t="e">
        <f>VLOOKUP($B17,#REF!,2,FALSE)</f>
        <v>#REF!</v>
      </c>
      <c r="E17" s="22"/>
      <c r="F17" s="17" t="e">
        <f>VLOOKUP($B17,#REF!,4,FALSE)</f>
        <v>#REF!</v>
      </c>
      <c r="G17" s="17" t="e">
        <f>VLOOKUP($B17,#REF!,6,FALSE)</f>
        <v>#REF!</v>
      </c>
      <c r="H17" s="54" t="e">
        <f>VLOOKUP($B17,#REF!,8,FALSE)</f>
        <v>#REF!</v>
      </c>
      <c r="I17" s="14" t="str">
        <f t="shared" si="0"/>
        <v>Germany</v>
      </c>
      <c r="J17" s="14" t="str">
        <f t="shared" si="1"/>
        <v>Allemagne</v>
      </c>
      <c r="L17" s="10">
        <v>13</v>
      </c>
      <c r="M17" s="10" t="s">
        <v>15</v>
      </c>
      <c r="N17" s="10" t="s">
        <v>121</v>
      </c>
      <c r="O17" s="10" t="e">
        <f>VLOOKUP($M17,#REF!,2,FALSE)</f>
        <v>#REF!</v>
      </c>
      <c r="P17" s="22"/>
      <c r="Q17" s="17" t="e">
        <f>VLOOKUP($M17,#REF!,10,FALSE)</f>
        <v>#REF!</v>
      </c>
      <c r="R17" s="17" t="e">
        <f>VLOOKUP($M17,#REF!,12,FALSE)</f>
        <v>#REF!</v>
      </c>
      <c r="S17" s="54" t="e">
        <f>VLOOKUP($M17,#REF!,14,FALSE)</f>
        <v>#REF!</v>
      </c>
      <c r="T17" s="14" t="str">
        <f t="shared" si="2"/>
        <v>Ireland</v>
      </c>
      <c r="U17" s="14" t="str">
        <f t="shared" si="3"/>
        <v>Irlande</v>
      </c>
    </row>
    <row r="18" spans="1:21" ht="12.75">
      <c r="A18" s="10">
        <v>3</v>
      </c>
      <c r="B18" s="10" t="s">
        <v>68</v>
      </c>
      <c r="C18" s="10" t="s">
        <v>113</v>
      </c>
      <c r="D18" s="11" t="e">
        <f>VLOOKUP($B18,#REF!,2,FALSE)</f>
        <v>#REF!</v>
      </c>
      <c r="E18" s="22"/>
      <c r="F18" s="17" t="e">
        <f>VLOOKUP($B18,#REF!,4,FALSE)</f>
        <v>#REF!</v>
      </c>
      <c r="G18" s="17" t="e">
        <f>VLOOKUP($B18,#REF!,6,FALSE)</f>
        <v>#REF!</v>
      </c>
      <c r="H18" s="54" t="e">
        <f>VLOOKUP($B18,#REF!,8,FALSE)</f>
        <v>#REF!</v>
      </c>
      <c r="I18" s="14" t="str">
        <f t="shared" si="0"/>
        <v>Belgium</v>
      </c>
      <c r="J18" s="14" t="str">
        <f t="shared" si="1"/>
        <v>Belgique</v>
      </c>
      <c r="L18" s="10">
        <v>38</v>
      </c>
      <c r="M18" s="10" t="s">
        <v>35</v>
      </c>
      <c r="N18" s="10" t="s">
        <v>140</v>
      </c>
      <c r="O18" s="10" t="e">
        <f>VLOOKUP($M18,#REF!,2,FALSE)</f>
        <v>#REF!</v>
      </c>
      <c r="P18" s="22"/>
      <c r="Q18" s="17" t="e">
        <f>VLOOKUP($M18,#REF!,10,FALSE)</f>
        <v>#REF!</v>
      </c>
      <c r="R18" s="17" t="e">
        <f>VLOOKUP($M18,#REF!,12,FALSE)</f>
        <v>#REF!</v>
      </c>
      <c r="S18" s="54" t="e">
        <f>VLOOKUP($M18,#REF!,14,FALSE)</f>
        <v>#REF!</v>
      </c>
      <c r="T18" s="14" t="str">
        <f t="shared" si="2"/>
        <v>Israel</v>
      </c>
      <c r="U18" s="14" t="str">
        <f t="shared" si="3"/>
        <v>Israël</v>
      </c>
    </row>
    <row r="19" spans="1:21" ht="12.75">
      <c r="A19" s="10">
        <v>21</v>
      </c>
      <c r="B19" s="10" t="s">
        <v>23</v>
      </c>
      <c r="C19" s="10" t="s">
        <v>128</v>
      </c>
      <c r="D19" s="11" t="e">
        <f>VLOOKUP($B19,#REF!,2,FALSE)</f>
        <v>#REF!</v>
      </c>
      <c r="E19" s="22">
        <v>2</v>
      </c>
      <c r="F19" s="17" t="e">
        <f>VLOOKUP($B19,#REF!,4,FALSE)</f>
        <v>#REF!</v>
      </c>
      <c r="G19" s="17" t="e">
        <f>VLOOKUP($B19,#REF!,6,FALSE)</f>
        <v>#REF!</v>
      </c>
      <c r="H19" s="54" t="e">
        <f>VLOOKUP($B19,#REF!,8,FALSE)</f>
        <v>#REF!</v>
      </c>
      <c r="I19" s="14" t="str">
        <f t="shared" si="0"/>
        <v>Norway2</v>
      </c>
      <c r="J19" s="14" t="str">
        <f t="shared" si="1"/>
        <v>Norvège2</v>
      </c>
      <c r="L19" s="10">
        <v>12</v>
      </c>
      <c r="M19" s="10" t="s">
        <v>14</v>
      </c>
      <c r="N19" s="10" t="s">
        <v>120</v>
      </c>
      <c r="O19" s="10" t="e">
        <f>VLOOKUP($M19,#REF!,2,FALSE)</f>
        <v>#REF!</v>
      </c>
      <c r="P19" s="22">
        <v>3</v>
      </c>
      <c r="Q19" s="17" t="e">
        <f>VLOOKUP($M19,#REF!,10,FALSE)</f>
        <v>#REF!</v>
      </c>
      <c r="R19" s="17" t="e">
        <f>VLOOKUP($M19,#REF!,12,FALSE)</f>
        <v>#REF!</v>
      </c>
      <c r="S19" s="54" t="e">
        <f>VLOOKUP($M19,#REF!,14,FALSE)</f>
        <v>#REF!</v>
      </c>
      <c r="T19" s="14" t="str">
        <f t="shared" si="2"/>
        <v>Iceland3</v>
      </c>
      <c r="U19" s="14" t="str">
        <f t="shared" si="3"/>
        <v>Islande3</v>
      </c>
    </row>
    <row r="20" spans="1:21" ht="12.75">
      <c r="A20" s="10">
        <v>2</v>
      </c>
      <c r="B20" s="10" t="s">
        <v>5</v>
      </c>
      <c r="C20" s="10" t="s">
        <v>112</v>
      </c>
      <c r="D20" s="11" t="e">
        <f>VLOOKUP($B20,#REF!,2,FALSE)</f>
        <v>#REF!</v>
      </c>
      <c r="E20" s="22"/>
      <c r="F20" s="17" t="e">
        <f>VLOOKUP($B20,#REF!,4,FALSE)</f>
        <v>#REF!</v>
      </c>
      <c r="G20" s="17" t="e">
        <f>VLOOKUP($B20,#REF!,6,FALSE)</f>
        <v>#REF!</v>
      </c>
      <c r="H20" s="54" t="e">
        <f>VLOOKUP($B20,#REF!,8,FALSE)</f>
        <v>#REF!</v>
      </c>
      <c r="I20" s="14" t="str">
        <f t="shared" si="0"/>
        <v>Austria</v>
      </c>
      <c r="J20" s="14" t="str">
        <f t="shared" si="1"/>
        <v>Autriche</v>
      </c>
      <c r="L20" s="10">
        <v>19</v>
      </c>
      <c r="M20" s="10" t="s">
        <v>21</v>
      </c>
      <c r="N20" s="10" t="s">
        <v>126</v>
      </c>
      <c r="O20" s="10" t="e">
        <f>VLOOKUP($M20,#REF!,2,FALSE)</f>
        <v>#REF!</v>
      </c>
      <c r="P20" s="22"/>
      <c r="Q20" s="17" t="e">
        <f>VLOOKUP($M20,#REF!,10,FALSE)</f>
        <v>#REF!</v>
      </c>
      <c r="R20" s="17" t="e">
        <f>VLOOKUP($M20,#REF!,12,FALSE)</f>
        <v>#REF!</v>
      </c>
      <c r="S20" s="54" t="e">
        <f>VLOOKUP($M20,#REF!,14,FALSE)</f>
        <v>#REF!</v>
      </c>
      <c r="T20" s="14" t="str">
        <f t="shared" si="2"/>
        <v>Netherlands</v>
      </c>
      <c r="U20" s="14" t="str">
        <f t="shared" si="3"/>
        <v>Pays-Bas</v>
      </c>
    </row>
    <row r="21" spans="1:21" ht="12.75">
      <c r="A21" s="10">
        <v>23</v>
      </c>
      <c r="B21" s="10" t="s">
        <v>26</v>
      </c>
      <c r="C21" s="10" t="s">
        <v>26</v>
      </c>
      <c r="D21" s="11" t="e">
        <f>VLOOKUP($B21,#REF!,2,FALSE)</f>
        <v>#REF!</v>
      </c>
      <c r="E21" s="22">
        <v>1</v>
      </c>
      <c r="F21" s="17" t="e">
        <f>VLOOKUP($B21,#REF!,4,FALSE)</f>
        <v>#REF!</v>
      </c>
      <c r="G21" s="17" t="e">
        <f>VLOOKUP($B21,#REF!,6,FALSE)</f>
        <v>#REF!</v>
      </c>
      <c r="H21" s="54" t="e">
        <f>VLOOKUP($B21,#REF!,8,FALSE)</f>
        <v>#REF!</v>
      </c>
      <c r="I21" s="14" t="str">
        <f t="shared" si="0"/>
        <v>Portugal1</v>
      </c>
      <c r="J21" s="14" t="str">
        <f t="shared" si="1"/>
        <v>Portugal1</v>
      </c>
      <c r="L21" s="10">
        <v>14</v>
      </c>
      <c r="M21" s="10" t="s">
        <v>16</v>
      </c>
      <c r="N21" s="10" t="s">
        <v>122</v>
      </c>
      <c r="O21" s="10" t="e">
        <f>VLOOKUP($M21,#REF!,2,FALSE)</f>
        <v>#REF!</v>
      </c>
      <c r="P21" s="22">
        <v>1</v>
      </c>
      <c r="Q21" s="17" t="e">
        <f>VLOOKUP($M21,#REF!,10,FALSE)</f>
        <v>#REF!</v>
      </c>
      <c r="R21" s="17" t="e">
        <f>VLOOKUP($M21,#REF!,12,FALSE)</f>
        <v>#REF!</v>
      </c>
      <c r="S21" s="54" t="e">
        <f>VLOOKUP($M21,#REF!,14,FALSE)</f>
        <v>#REF!</v>
      </c>
      <c r="T21" s="14" t="str">
        <f t="shared" si="2"/>
        <v>Italy1</v>
      </c>
      <c r="U21" s="14" t="str">
        <f t="shared" si="3"/>
        <v>Italie1</v>
      </c>
    </row>
    <row r="22" spans="1:21" ht="12.75">
      <c r="A22" s="10">
        <v>6</v>
      </c>
      <c r="B22" s="10" t="s">
        <v>8</v>
      </c>
      <c r="C22" s="10" t="s">
        <v>115</v>
      </c>
      <c r="D22" s="11" t="e">
        <f>VLOOKUP($B22,#REF!,2,FALSE)</f>
        <v>#REF!</v>
      </c>
      <c r="E22" s="22">
        <v>3</v>
      </c>
      <c r="F22" s="17" t="e">
        <f>VLOOKUP($B22,#REF!,4,FALSE)</f>
        <v>#REF!</v>
      </c>
      <c r="G22" s="17" t="e">
        <f>VLOOKUP($B22,#REF!,6,FALSE)</f>
        <v>#REF!</v>
      </c>
      <c r="H22" s="54" t="e">
        <f>VLOOKUP($B22,#REF!,8,FALSE)</f>
        <v>#REF!</v>
      </c>
      <c r="I22" s="14" t="str">
        <f t="shared" si="0"/>
        <v>Denmark3</v>
      </c>
      <c r="J22" s="14" t="str">
        <f t="shared" si="1"/>
        <v>Danemark3</v>
      </c>
      <c r="L22" s="10">
        <v>24</v>
      </c>
      <c r="M22" s="10" t="s">
        <v>69</v>
      </c>
      <c r="N22" s="10" t="s">
        <v>130</v>
      </c>
      <c r="O22" s="10" t="e">
        <f>VLOOKUP($M22,#REF!,2,FALSE)</f>
        <v>#REF!</v>
      </c>
      <c r="P22" s="22">
        <v>3</v>
      </c>
      <c r="Q22" s="17" t="e">
        <f>VLOOKUP($M22,#REF!,10,FALSE)</f>
        <v>#REF!</v>
      </c>
      <c r="R22" s="17" t="e">
        <f>VLOOKUP($M22,#REF!,12,FALSE)</f>
        <v>#REF!</v>
      </c>
      <c r="S22" s="54" t="e">
        <f>VLOOKUP($M22,#REF!,14,FALSE)</f>
        <v>#REF!</v>
      </c>
      <c r="T22" s="14" t="str">
        <f t="shared" si="2"/>
        <v>Slovak Republic3</v>
      </c>
      <c r="U22" s="14" t="str">
        <f t="shared" si="3"/>
        <v>Rép. slovaque3</v>
      </c>
    </row>
    <row r="23" spans="1:21" ht="12.75">
      <c r="A23" s="10">
        <v>4</v>
      </c>
      <c r="B23" s="10" t="s">
        <v>6</v>
      </c>
      <c r="C23" s="10" t="s">
        <v>6</v>
      </c>
      <c r="D23" s="11" t="e">
        <f>VLOOKUP($B23,#REF!,2,FALSE)</f>
        <v>#REF!</v>
      </c>
      <c r="E23" s="22" t="s">
        <v>108</v>
      </c>
      <c r="F23" s="17" t="e">
        <f>VLOOKUP($B23,#REF!,4,FALSE)</f>
        <v>#REF!</v>
      </c>
      <c r="G23" s="17" t="e">
        <f>VLOOKUP($B23,#REF!,6,FALSE)</f>
        <v>#REF!</v>
      </c>
      <c r="H23" s="54" t="e">
        <f>VLOOKUP($B23,#REF!,8,FALSE)</f>
        <v>#REF!</v>
      </c>
      <c r="I23" s="14" t="str">
        <f t="shared" si="0"/>
        <v>Canada1, 3</v>
      </c>
      <c r="J23" s="14" t="str">
        <f t="shared" si="1"/>
        <v>Canada1, 3</v>
      </c>
      <c r="L23" s="10">
        <v>21</v>
      </c>
      <c r="M23" s="10" t="s">
        <v>23</v>
      </c>
      <c r="N23" s="10" t="s">
        <v>128</v>
      </c>
      <c r="O23" s="10" t="e">
        <f>VLOOKUP($M23,#REF!,2,FALSE)</f>
        <v>#REF!</v>
      </c>
      <c r="P23" s="22">
        <v>2</v>
      </c>
      <c r="Q23" s="17" t="e">
        <f>VLOOKUP($M23,#REF!,10,FALSE)</f>
        <v>#REF!</v>
      </c>
      <c r="R23" s="17" t="e">
        <f>VLOOKUP($M23,#REF!,12,FALSE)</f>
        <v>#REF!</v>
      </c>
      <c r="S23" s="54" t="e">
        <f>VLOOKUP($M23,#REF!,14,FALSE)</f>
        <v>#REF!</v>
      </c>
      <c r="T23" s="14" t="str">
        <f t="shared" si="2"/>
        <v>Norway2</v>
      </c>
      <c r="U23" s="14" t="str">
        <f t="shared" si="3"/>
        <v>Norvège2</v>
      </c>
    </row>
    <row r="24" spans="1:21" ht="12.75">
      <c r="A24" s="10">
        <v>15</v>
      </c>
      <c r="B24" s="10" t="s">
        <v>17</v>
      </c>
      <c r="C24" s="10" t="s">
        <v>123</v>
      </c>
      <c r="D24" s="11" t="e">
        <f>VLOOKUP($B24,#REF!,2,FALSE)</f>
        <v>#REF!</v>
      </c>
      <c r="E24" s="22">
        <v>3</v>
      </c>
      <c r="F24" s="17" t="e">
        <f>VLOOKUP($B24,#REF!,4,FALSE)</f>
        <v>#REF!</v>
      </c>
      <c r="G24" s="17" t="e">
        <f>VLOOKUP($B24,#REF!,6,FALSE)</f>
        <v>#REF!</v>
      </c>
      <c r="H24" s="54" t="e">
        <f>VLOOKUP($B24,#REF!,8,FALSE)</f>
        <v>#REF!</v>
      </c>
      <c r="I24" s="14" t="str">
        <f t="shared" si="0"/>
        <v>Japan3</v>
      </c>
      <c r="J24" s="14" t="str">
        <f t="shared" si="1"/>
        <v>Japon3</v>
      </c>
      <c r="L24" s="10">
        <v>9</v>
      </c>
      <c r="M24" s="10" t="s">
        <v>11</v>
      </c>
      <c r="N24" s="10" t="s">
        <v>117</v>
      </c>
      <c r="O24" s="10" t="e">
        <f>VLOOKUP($M24,#REF!,2,FALSE)</f>
        <v>#REF!</v>
      </c>
      <c r="P24" s="22"/>
      <c r="Q24" s="17" t="e">
        <f>VLOOKUP($M24,#REF!,10,FALSE)</f>
        <v>#REF!</v>
      </c>
      <c r="R24" s="17" t="e">
        <f>VLOOKUP($M24,#REF!,12,FALSE)</f>
        <v>#REF!</v>
      </c>
      <c r="S24" s="54" t="e">
        <f>VLOOKUP($M24,#REF!,14,FALSE)</f>
        <v>#REF!</v>
      </c>
      <c r="T24" s="14" t="str">
        <f t="shared" si="2"/>
        <v>Germany</v>
      </c>
      <c r="U24" s="14" t="str">
        <f t="shared" si="3"/>
        <v>Allemagne</v>
      </c>
    </row>
    <row r="25" spans="1:21" ht="12.75">
      <c r="A25" s="10">
        <v>1</v>
      </c>
      <c r="B25" s="10" t="s">
        <v>4</v>
      </c>
      <c r="C25" s="10" t="s">
        <v>111</v>
      </c>
      <c r="D25" s="11" t="e">
        <f>VLOOKUP($B25,#REF!,2,FALSE)</f>
        <v>#REF!</v>
      </c>
      <c r="E25" s="22"/>
      <c r="F25" s="17" t="e">
        <f>VLOOKUP($B25,#REF!,4,FALSE)</f>
        <v>#REF!</v>
      </c>
      <c r="G25" s="17" t="e">
        <f>VLOOKUP($B25,#REF!,6,FALSE)</f>
        <v>#REF!</v>
      </c>
      <c r="H25" s="54" t="e">
        <f>VLOOKUP($B25,#REF!,8,FALSE)</f>
        <v>#REF!</v>
      </c>
      <c r="I25" s="14" t="str">
        <f t="shared" si="0"/>
        <v>Australia</v>
      </c>
      <c r="J25" s="14" t="str">
        <f t="shared" si="1"/>
        <v>Australie</v>
      </c>
      <c r="L25" s="10">
        <v>26</v>
      </c>
      <c r="M25" s="10" t="s">
        <v>28</v>
      </c>
      <c r="N25" s="10" t="s">
        <v>132</v>
      </c>
      <c r="O25" s="10" t="e">
        <f>VLOOKUP($M25,#REF!,2,FALSE)</f>
        <v>#REF!</v>
      </c>
      <c r="P25" s="22"/>
      <c r="Q25" s="17" t="e">
        <f>VLOOKUP($M25,#REF!,10,FALSE)</f>
        <v>#REF!</v>
      </c>
      <c r="R25" s="17" t="e">
        <f>VLOOKUP($M25,#REF!,12,FALSE)</f>
        <v>#REF!</v>
      </c>
      <c r="S25" s="54" t="e">
        <f>VLOOKUP($M25,#REF!,14,FALSE)</f>
        <v>#REF!</v>
      </c>
      <c r="T25" s="14" t="str">
        <f t="shared" si="2"/>
        <v>Sweden</v>
      </c>
      <c r="U25" s="14" t="str">
        <f t="shared" si="3"/>
        <v>Suède</v>
      </c>
    </row>
    <row r="26" spans="1:21" ht="12.75">
      <c r="A26" s="10">
        <v>26</v>
      </c>
      <c r="B26" s="10" t="s">
        <v>28</v>
      </c>
      <c r="C26" s="10" t="s">
        <v>132</v>
      </c>
      <c r="D26" s="11" t="e">
        <f>VLOOKUP($B26,#REF!,2,FALSE)</f>
        <v>#REF!</v>
      </c>
      <c r="E26" s="22"/>
      <c r="F26" s="17" t="e">
        <f>VLOOKUP($B26,#REF!,4,FALSE)</f>
        <v>#REF!</v>
      </c>
      <c r="G26" s="17" t="e">
        <f>VLOOKUP($B26,#REF!,6,FALSE)</f>
        <v>#REF!</v>
      </c>
      <c r="H26" s="54" t="e">
        <f>VLOOKUP($B26,#REF!,8,FALSE)</f>
        <v>#REF!</v>
      </c>
      <c r="I26" s="14" t="str">
        <f t="shared" si="0"/>
        <v>Sweden</v>
      </c>
      <c r="J26" s="14" t="str">
        <f t="shared" si="1"/>
        <v>Suède</v>
      </c>
      <c r="L26" s="10">
        <v>3</v>
      </c>
      <c r="M26" s="10" t="s">
        <v>68</v>
      </c>
      <c r="N26" s="10" t="s">
        <v>113</v>
      </c>
      <c r="O26" s="10" t="e">
        <f>VLOOKUP($M26,#REF!,2,FALSE)</f>
        <v>#REF!</v>
      </c>
      <c r="P26" s="22"/>
      <c r="Q26" s="17" t="e">
        <f>VLOOKUP($M26,#REF!,10,FALSE)</f>
        <v>#REF!</v>
      </c>
      <c r="R26" s="17" t="e">
        <f>VLOOKUP($M26,#REF!,12,FALSE)</f>
        <v>#REF!</v>
      </c>
      <c r="S26" s="54" t="e">
        <f>VLOOKUP($M26,#REF!,14,FALSE)</f>
        <v>#REF!</v>
      </c>
      <c r="T26" s="14" t="str">
        <f t="shared" si="2"/>
        <v>Belgium</v>
      </c>
      <c r="U26" s="14" t="str">
        <f t="shared" si="3"/>
        <v>Belgique</v>
      </c>
    </row>
    <row r="27" spans="1:21" ht="12.75">
      <c r="A27" s="10">
        <v>30</v>
      </c>
      <c r="B27" s="10" t="s">
        <v>32</v>
      </c>
      <c r="C27" s="10" t="s">
        <v>136</v>
      </c>
      <c r="D27" s="11" t="e">
        <f>VLOOKUP($B27,#REF!,2,FALSE)</f>
        <v>#REF!</v>
      </c>
      <c r="E27" s="22"/>
      <c r="F27" s="17" t="e">
        <f>VLOOKUP($B27,#REF!,4,FALSE)</f>
        <v>#REF!</v>
      </c>
      <c r="G27" s="17" t="e">
        <f>VLOOKUP($B27,#REF!,6,FALSE)</f>
        <v>#REF!</v>
      </c>
      <c r="H27" s="54" t="e">
        <f>VLOOKUP($B27,#REF!,8,FALSE)</f>
        <v>#REF!</v>
      </c>
      <c r="I27" s="14" t="str">
        <f t="shared" si="0"/>
        <v>United States</v>
      </c>
      <c r="J27" s="14" t="str">
        <f t="shared" si="1"/>
        <v>États-Unis</v>
      </c>
      <c r="L27" s="10">
        <v>1</v>
      </c>
      <c r="M27" s="10" t="s">
        <v>4</v>
      </c>
      <c r="N27" s="10" t="s">
        <v>111</v>
      </c>
      <c r="O27" s="10" t="e">
        <f>VLOOKUP($M27,#REF!,2,FALSE)</f>
        <v>#REF!</v>
      </c>
      <c r="P27" s="22"/>
      <c r="Q27" s="17" t="e">
        <f>VLOOKUP($M27,#REF!,10,FALSE)</f>
        <v>#REF!</v>
      </c>
      <c r="R27" s="17" t="e">
        <f>VLOOKUP($M27,#REF!,12,FALSE)</f>
        <v>#REF!</v>
      </c>
      <c r="S27" s="54" t="e">
        <f>VLOOKUP($M27,#REF!,14,FALSE)</f>
        <v>#REF!</v>
      </c>
      <c r="T27" s="14" t="str">
        <f t="shared" si="2"/>
        <v>Australia</v>
      </c>
      <c r="U27" s="14" t="str">
        <f t="shared" si="3"/>
        <v>Australie</v>
      </c>
    </row>
    <row r="28" spans="1:21" ht="12.75">
      <c r="A28" s="10">
        <v>19</v>
      </c>
      <c r="B28" s="10" t="s">
        <v>21</v>
      </c>
      <c r="C28" s="10" t="s">
        <v>126</v>
      </c>
      <c r="D28" s="11" t="e">
        <f>VLOOKUP($B28,#REF!,2,FALSE)</f>
        <v>#REF!</v>
      </c>
      <c r="E28" s="22"/>
      <c r="F28" s="17" t="e">
        <f>VLOOKUP($B28,#REF!,4,FALSE)</f>
        <v>#REF!</v>
      </c>
      <c r="G28" s="17" t="e">
        <f>VLOOKUP($B28,#REF!,6,FALSE)</f>
        <v>#REF!</v>
      </c>
      <c r="H28" s="54" t="e">
        <f>VLOOKUP($B28,#REF!,8,FALSE)</f>
        <v>#REF!</v>
      </c>
      <c r="I28" s="14" t="str">
        <f t="shared" si="0"/>
        <v>Netherlands</v>
      </c>
      <c r="J28" s="14" t="str">
        <f t="shared" si="1"/>
        <v>Pays-Bas</v>
      </c>
      <c r="L28" s="10">
        <v>30</v>
      </c>
      <c r="M28" s="10" t="s">
        <v>32</v>
      </c>
      <c r="N28" s="10" t="s">
        <v>136</v>
      </c>
      <c r="O28" s="10" t="e">
        <f>VLOOKUP($M28,#REF!,2,FALSE)</f>
        <v>#REF!</v>
      </c>
      <c r="P28" s="22"/>
      <c r="Q28" s="17" t="e">
        <f>VLOOKUP($M28,#REF!,10,FALSE)</f>
        <v>#REF!</v>
      </c>
      <c r="R28" s="17" t="e">
        <f>VLOOKUP($M28,#REF!,12,FALSE)</f>
        <v>#REF!</v>
      </c>
      <c r="S28" s="54" t="e">
        <f>VLOOKUP($M28,#REF!,14,FALSE)</f>
        <v>#REF!</v>
      </c>
      <c r="T28" s="14" t="str">
        <f t="shared" si="2"/>
        <v>United States</v>
      </c>
      <c r="U28" s="14" t="str">
        <f t="shared" si="3"/>
        <v>États-Unis</v>
      </c>
    </row>
    <row r="29" spans="1:21" ht="12.75">
      <c r="A29" s="10">
        <v>18</v>
      </c>
      <c r="B29" s="10" t="s">
        <v>20</v>
      </c>
      <c r="C29" s="10" t="s">
        <v>125</v>
      </c>
      <c r="D29" s="11" t="e">
        <f>VLOOKUP($B29,#REF!,2,FALSE)</f>
        <v>#REF!</v>
      </c>
      <c r="E29" s="22"/>
      <c r="F29" s="17" t="e">
        <f>VLOOKUP($B29,#REF!,4,FALSE)</f>
        <v>#REF!</v>
      </c>
      <c r="G29" s="17" t="e">
        <f>VLOOKUP($B29,#REF!,6,FALSE)</f>
        <v>#REF!</v>
      </c>
      <c r="H29" s="54" t="e">
        <f>VLOOKUP($B29,#REF!,8,FALSE)</f>
        <v>#REF!</v>
      </c>
      <c r="I29" s="14" t="str">
        <f t="shared" si="0"/>
        <v>Mexico</v>
      </c>
      <c r="J29" s="14" t="str">
        <f t="shared" si="1"/>
        <v>Mexique</v>
      </c>
      <c r="L29" s="10">
        <v>8</v>
      </c>
      <c r="M29" s="10" t="s">
        <v>10</v>
      </c>
      <c r="N29" s="10" t="s">
        <v>10</v>
      </c>
      <c r="O29" s="10" t="e">
        <f>VLOOKUP($M29,#REF!,2,FALSE)</f>
        <v>#REF!</v>
      </c>
      <c r="P29" s="22"/>
      <c r="Q29" s="17" t="e">
        <f>VLOOKUP($M29,#REF!,10,FALSE)</f>
        <v>#REF!</v>
      </c>
      <c r="R29" s="17" t="e">
        <f>VLOOKUP($M29,#REF!,12,FALSE)</f>
        <v>#REF!</v>
      </c>
      <c r="S29" s="54" t="e">
        <f>VLOOKUP($M29,#REF!,14,FALSE)</f>
        <v>#REF!</v>
      </c>
      <c r="T29" s="14" t="str">
        <f t="shared" si="2"/>
        <v>France</v>
      </c>
      <c r="U29" s="14" t="str">
        <f t="shared" si="3"/>
        <v>France</v>
      </c>
    </row>
    <row r="30" spans="1:21" ht="12.75">
      <c r="A30" s="10">
        <v>7</v>
      </c>
      <c r="B30" s="10" t="s">
        <v>9</v>
      </c>
      <c r="C30" s="10" t="s">
        <v>116</v>
      </c>
      <c r="D30" s="11" t="e">
        <f>VLOOKUP($B30,#REF!,2,FALSE)</f>
        <v>#REF!</v>
      </c>
      <c r="E30" s="22"/>
      <c r="F30" s="17" t="e">
        <f>VLOOKUP($B30,#REF!,4,FALSE)</f>
        <v>#REF!</v>
      </c>
      <c r="G30" s="17" t="e">
        <f>VLOOKUP($B30,#REF!,6,FALSE)</f>
        <v>#REF!</v>
      </c>
      <c r="H30" s="54" t="e">
        <f>VLOOKUP($B30,#REF!,8,FALSE)</f>
        <v>#REF!</v>
      </c>
      <c r="I30" s="14" t="str">
        <f t="shared" si="0"/>
        <v>Finland</v>
      </c>
      <c r="J30" s="14" t="str">
        <f t="shared" si="1"/>
        <v>Finlande</v>
      </c>
      <c r="L30" s="10">
        <v>7</v>
      </c>
      <c r="M30" s="10" t="s">
        <v>9</v>
      </c>
      <c r="N30" s="10" t="s">
        <v>116</v>
      </c>
      <c r="O30" s="10" t="e">
        <f>VLOOKUP($M30,#REF!,2,FALSE)</f>
        <v>#REF!</v>
      </c>
      <c r="P30" s="22"/>
      <c r="Q30" s="17" t="e">
        <f>VLOOKUP($M30,#REF!,10,FALSE)</f>
        <v>#REF!</v>
      </c>
      <c r="R30" s="17" t="e">
        <f>VLOOKUP($M30,#REF!,12,FALSE)</f>
        <v>#REF!</v>
      </c>
      <c r="S30" s="54" t="e">
        <f>VLOOKUP($M30,#REF!,14,FALSE)</f>
        <v>#REF!</v>
      </c>
      <c r="T30" s="14" t="str">
        <f t="shared" si="2"/>
        <v>Finland</v>
      </c>
      <c r="U30" s="14" t="str">
        <f t="shared" si="3"/>
        <v>Finlande</v>
      </c>
    </row>
    <row r="31" spans="1:21" ht="12.75">
      <c r="A31" s="10">
        <v>36</v>
      </c>
      <c r="B31" s="10" t="s">
        <v>34</v>
      </c>
      <c r="C31" s="10" t="s">
        <v>138</v>
      </c>
      <c r="D31" s="11" t="e">
        <f>VLOOKUP($B31,#REF!,2,FALSE)</f>
        <v>#REF!</v>
      </c>
      <c r="E31" s="22"/>
      <c r="F31" s="17" t="e">
        <f>VLOOKUP($B31,#REF!,4,FALSE)</f>
        <v>#REF!</v>
      </c>
      <c r="G31" s="17" t="e">
        <f>VLOOKUP($B31,#REF!,6,FALSE)</f>
        <v>#REF!</v>
      </c>
      <c r="H31" s="54" t="e">
        <f>VLOOKUP($B31,#REF!,8,FALSE)</f>
        <v>#REF!</v>
      </c>
      <c r="I31" s="14" t="str">
        <f t="shared" si="0"/>
        <v>Chile</v>
      </c>
      <c r="J31" s="14" t="str">
        <f t="shared" si="1"/>
        <v>Chili</v>
      </c>
      <c r="L31" s="10">
        <v>15</v>
      </c>
      <c r="M31" s="10" t="s">
        <v>17</v>
      </c>
      <c r="N31" s="10" t="s">
        <v>123</v>
      </c>
      <c r="O31" s="10" t="e">
        <f>VLOOKUP($M31,#REF!,2,FALSE)</f>
        <v>#REF!</v>
      </c>
      <c r="P31" s="22">
        <v>3</v>
      </c>
      <c r="Q31" s="17" t="e">
        <f>VLOOKUP($M31,#REF!,10,FALSE)</f>
        <v>#REF!</v>
      </c>
      <c r="R31" s="17" t="e">
        <f>VLOOKUP($M31,#REF!,12,FALSE)</f>
        <v>#REF!</v>
      </c>
      <c r="S31" s="54" t="e">
        <f>VLOOKUP($M31,#REF!,14,FALSE)</f>
        <v>#REF!</v>
      </c>
      <c r="T31" s="14" t="str">
        <f>CONCATENATE($M31,$P31)</f>
        <v>Japan3</v>
      </c>
      <c r="U31" s="14" t="str">
        <f>CONCATENATE($N31,$P31)</f>
        <v>Japon3</v>
      </c>
    </row>
    <row r="32" spans="1:21" ht="12.75">
      <c r="A32" s="10">
        <v>25</v>
      </c>
      <c r="B32" s="10" t="s">
        <v>27</v>
      </c>
      <c r="C32" s="10" t="s">
        <v>131</v>
      </c>
      <c r="D32" s="11" t="e">
        <f>VLOOKUP($B32,#REF!,2,FALSE)</f>
        <v>#REF!</v>
      </c>
      <c r="E32" s="22"/>
      <c r="F32" s="17" t="e">
        <f>VLOOKUP($B32,#REF!,4,FALSE)</f>
        <v>#REF!</v>
      </c>
      <c r="G32" s="17" t="e">
        <f>VLOOKUP($B32,#REF!,6,FALSE)</f>
        <v>#REF!</v>
      </c>
      <c r="H32" s="54" t="e">
        <f>VLOOKUP($B32,#REF!,8,FALSE)</f>
        <v>#REF!</v>
      </c>
      <c r="I32" s="14" t="str">
        <f t="shared" si="0"/>
        <v>Spain</v>
      </c>
      <c r="J32" s="14" t="str">
        <f t="shared" si="1"/>
        <v>Espagne</v>
      </c>
      <c r="L32" s="10">
        <v>18</v>
      </c>
      <c r="M32" s="10" t="s">
        <v>20</v>
      </c>
      <c r="N32" s="10" t="s">
        <v>125</v>
      </c>
      <c r="O32" s="10" t="e">
        <f>VLOOKUP($M32,#REF!,2,FALSE)</f>
        <v>#REF!</v>
      </c>
      <c r="P32" s="22"/>
      <c r="Q32" s="17" t="e">
        <f>VLOOKUP($M32,#REF!,10,FALSE)</f>
        <v>#REF!</v>
      </c>
      <c r="R32" s="17" t="e">
        <f>VLOOKUP($M32,#REF!,12,FALSE)</f>
        <v>#REF!</v>
      </c>
      <c r="S32" s="54" t="e">
        <f>VLOOKUP($M32,#REF!,14,FALSE)</f>
        <v>#REF!</v>
      </c>
      <c r="T32" s="14" t="str">
        <f t="shared" si="2"/>
        <v>Mexico</v>
      </c>
      <c r="U32" s="14" t="str">
        <f t="shared" si="3"/>
        <v>Mexique</v>
      </c>
    </row>
    <row r="33" spans="1:21" ht="12.75">
      <c r="A33" s="10">
        <v>12</v>
      </c>
      <c r="B33" s="10" t="s">
        <v>14</v>
      </c>
      <c r="C33" s="10" t="s">
        <v>120</v>
      </c>
      <c r="D33" s="11" t="e">
        <f>VLOOKUP($B33,#REF!,2,FALSE)</f>
        <v>#REF!</v>
      </c>
      <c r="E33" s="22">
        <v>3</v>
      </c>
      <c r="F33" s="17" t="e">
        <f>VLOOKUP($B33,#REF!,4,FALSE)</f>
        <v>#REF!</v>
      </c>
      <c r="G33" s="17" t="e">
        <f>VLOOKUP($B33,#REF!,6,FALSE)</f>
        <v>#REF!</v>
      </c>
      <c r="H33" s="54" t="e">
        <f>VLOOKUP($B33,#REF!,8,FALSE)</f>
        <v>#REF!</v>
      </c>
      <c r="I33" s="14" t="str">
        <f t="shared" si="0"/>
        <v>Iceland3</v>
      </c>
      <c r="J33" s="14" t="str">
        <f t="shared" si="1"/>
        <v>Islande3</v>
      </c>
      <c r="L33" s="10">
        <v>4</v>
      </c>
      <c r="M33" s="10" t="s">
        <v>6</v>
      </c>
      <c r="N33" s="10" t="s">
        <v>6</v>
      </c>
      <c r="O33" s="10" t="e">
        <f>VLOOKUP($M33,#REF!,2,FALSE)</f>
        <v>#REF!</v>
      </c>
      <c r="P33" s="22" t="s">
        <v>108</v>
      </c>
      <c r="Q33" s="17" t="e">
        <f>VLOOKUP($M33,#REF!,10,FALSE)</f>
        <v>#REF!</v>
      </c>
      <c r="R33" s="17" t="e">
        <f>VLOOKUP($M33,#REF!,12,FALSE)</f>
        <v>#REF!</v>
      </c>
      <c r="S33" s="54" t="e">
        <f>VLOOKUP($M33,#REF!,14,FALSE)</f>
        <v>#REF!</v>
      </c>
      <c r="T33" s="14" t="str">
        <f t="shared" si="2"/>
        <v>Canada1, 3</v>
      </c>
      <c r="U33" s="14" t="str">
        <f t="shared" si="3"/>
        <v>Canada1, 3</v>
      </c>
    </row>
    <row r="34" spans="1:21" ht="12.75">
      <c r="A34" s="10">
        <v>22</v>
      </c>
      <c r="B34" s="10" t="s">
        <v>25</v>
      </c>
      <c r="C34" s="10" t="s">
        <v>129</v>
      </c>
      <c r="D34" s="11" t="e">
        <f>VLOOKUP($B34,#REF!,2,FALSE)</f>
        <v>#REF!</v>
      </c>
      <c r="E34" s="22">
        <v>1</v>
      </c>
      <c r="F34" s="17" t="e">
        <f>VLOOKUP($B34,#REF!,4,FALSE)</f>
        <v>#REF!</v>
      </c>
      <c r="G34" s="17" t="e">
        <f>VLOOKUP($B34,#REF!,6,FALSE)</f>
        <v>#REF!</v>
      </c>
      <c r="H34" s="54" t="e">
        <f>VLOOKUP($B34,#REF!,8,FALSE)</f>
        <v>#REF!</v>
      </c>
      <c r="I34" s="14" t="str">
        <f t="shared" si="0"/>
        <v>Poland1</v>
      </c>
      <c r="J34" s="14" t="str">
        <f t="shared" si="1"/>
        <v>Pologne1</v>
      </c>
      <c r="L34" s="10">
        <v>6</v>
      </c>
      <c r="M34" s="10" t="s">
        <v>8</v>
      </c>
      <c r="N34" s="10" t="s">
        <v>115</v>
      </c>
      <c r="O34" s="10" t="e">
        <f>VLOOKUP($M34,#REF!,2,FALSE)</f>
        <v>#REF!</v>
      </c>
      <c r="P34" s="22">
        <v>3</v>
      </c>
      <c r="Q34" s="17" t="e">
        <f>VLOOKUP($M34,#REF!,10,FALSE)</f>
        <v>#REF!</v>
      </c>
      <c r="R34" s="17" t="e">
        <f>VLOOKUP($M34,#REF!,12,FALSE)</f>
        <v>#REF!</v>
      </c>
      <c r="S34" s="54" t="e">
        <f>VLOOKUP($M34,#REF!,14,FALSE)</f>
        <v>#REF!</v>
      </c>
      <c r="T34" s="14" t="str">
        <f t="shared" si="2"/>
        <v>Denmark3</v>
      </c>
      <c r="U34" s="14" t="str">
        <f t="shared" si="3"/>
        <v>Danemark3</v>
      </c>
    </row>
    <row r="35" spans="1:21" ht="12.75">
      <c r="A35" s="10">
        <v>5</v>
      </c>
      <c r="B35" s="10" t="s">
        <v>7</v>
      </c>
      <c r="C35" s="10" t="s">
        <v>114</v>
      </c>
      <c r="D35" s="11" t="e">
        <f>VLOOKUP($B35,#REF!,2,FALSE)</f>
        <v>#REF!</v>
      </c>
      <c r="E35" s="22"/>
      <c r="F35" s="17" t="e">
        <f>VLOOKUP($B35,#REF!,4,FALSE)</f>
        <v>#REF!</v>
      </c>
      <c r="G35" s="17" t="e">
        <f>VLOOKUP($B35,#REF!,6,FALSE)</f>
        <v>#REF!</v>
      </c>
      <c r="H35" s="54" t="e">
        <f>VLOOKUP($B35,#REF!,8,FALSE)</f>
        <v>#REF!</v>
      </c>
      <c r="I35" s="14" t="str">
        <f t="shared" si="0"/>
        <v>Czech Republic</v>
      </c>
      <c r="J35" s="14" t="str">
        <f t="shared" si="1"/>
        <v>Rép. tchèque</v>
      </c>
      <c r="L35" s="10">
        <v>5</v>
      </c>
      <c r="M35" s="10" t="s">
        <v>7</v>
      </c>
      <c r="N35" s="10" t="s">
        <v>114</v>
      </c>
      <c r="O35" s="10" t="e">
        <f>VLOOKUP($M35,#REF!,2,FALSE)</f>
        <v>#REF!</v>
      </c>
      <c r="P35" s="22"/>
      <c r="Q35" s="17" t="e">
        <f>VLOOKUP($M35,#REF!,10,FALSE)</f>
        <v>#REF!</v>
      </c>
      <c r="R35" s="17" t="e">
        <f>VLOOKUP($M35,#REF!,12,FALSE)</f>
        <v>#REF!</v>
      </c>
      <c r="S35" s="54" t="e">
        <f>VLOOKUP($M35,#REF!,14,FALSE)</f>
        <v>#REF!</v>
      </c>
      <c r="T35" s="14" t="str">
        <f t="shared" si="2"/>
        <v>Czech Republic</v>
      </c>
      <c r="U35" s="14" t="str">
        <f t="shared" si="3"/>
        <v>Rép. tchèque</v>
      </c>
    </row>
    <row r="36" spans="1:21" ht="12.75">
      <c r="A36" s="10">
        <v>29</v>
      </c>
      <c r="B36" s="10" t="s">
        <v>31</v>
      </c>
      <c r="C36" s="10" t="s">
        <v>135</v>
      </c>
      <c r="D36" s="11" t="e">
        <f>VLOOKUP($B36,#REF!,2,FALSE)</f>
        <v>#REF!</v>
      </c>
      <c r="E36" s="22"/>
      <c r="F36" s="17" t="e">
        <f>VLOOKUP($B36,#REF!,4,FALSE)</f>
        <v>#REF!</v>
      </c>
      <c r="G36" s="17" t="e">
        <f>VLOOKUP($B36,#REF!,6,FALSE)</f>
        <v>#REF!</v>
      </c>
      <c r="H36" s="54" t="e">
        <f>VLOOKUP($B36,#REF!,8,FALSE)</f>
        <v>#REF!</v>
      </c>
      <c r="I36" s="14" t="str">
        <f t="shared" si="0"/>
        <v>United Kingdom</v>
      </c>
      <c r="J36" s="14" t="str">
        <f t="shared" si="1"/>
        <v>Royaume-Uni</v>
      </c>
      <c r="L36" s="10">
        <v>22</v>
      </c>
      <c r="M36" s="10" t="s">
        <v>25</v>
      </c>
      <c r="N36" s="10" t="s">
        <v>129</v>
      </c>
      <c r="O36" s="10" t="e">
        <f>VLOOKUP($M36,#REF!,2,FALSE)</f>
        <v>#REF!</v>
      </c>
      <c r="P36" s="22">
        <v>1</v>
      </c>
      <c r="Q36" s="17" t="e">
        <f>VLOOKUP($M36,#REF!,10,FALSE)</f>
        <v>#REF!</v>
      </c>
      <c r="R36" s="17" t="e">
        <f>VLOOKUP($M36,#REF!,12,FALSE)</f>
        <v>#REF!</v>
      </c>
      <c r="S36" s="54" t="e">
        <f>VLOOKUP($M36,#REF!,14,FALSE)</f>
        <v>#REF!</v>
      </c>
      <c r="T36" s="14" t="str">
        <f t="shared" si="2"/>
        <v>Poland1</v>
      </c>
      <c r="U36" s="14" t="str">
        <f t="shared" si="3"/>
        <v>Pologne1</v>
      </c>
    </row>
    <row r="37" spans="1:21" ht="12.75">
      <c r="A37" s="10">
        <v>16</v>
      </c>
      <c r="B37" s="10" t="s">
        <v>18</v>
      </c>
      <c r="C37" s="10" t="s">
        <v>124</v>
      </c>
      <c r="D37" s="11" t="e">
        <f>VLOOKUP($B37,#REF!,2,FALSE)</f>
        <v>#REF!</v>
      </c>
      <c r="E37" s="22"/>
      <c r="F37" s="17" t="e">
        <f>VLOOKUP($B37,#REF!,4,FALSE)</f>
        <v>#REF!</v>
      </c>
      <c r="G37" s="17" t="e">
        <f>VLOOKUP($B37,#REF!,6,FALSE)</f>
        <v>#REF!</v>
      </c>
      <c r="H37" s="54" t="e">
        <f>VLOOKUP($B37,#REF!,8,FALSE)</f>
        <v>#REF!</v>
      </c>
      <c r="I37" s="14" t="str">
        <f t="shared" si="0"/>
        <v>Korea</v>
      </c>
      <c r="J37" s="14" t="str">
        <f t="shared" si="1"/>
        <v>Corée</v>
      </c>
      <c r="L37" s="10">
        <v>37</v>
      </c>
      <c r="M37" s="10" t="s">
        <v>102</v>
      </c>
      <c r="N37" s="10" t="s">
        <v>139</v>
      </c>
      <c r="O37" s="10" t="e">
        <f>VLOOKUP($M37,#REF!,2,FALSE)</f>
        <v>#REF!</v>
      </c>
      <c r="P37" s="22">
        <v>2</v>
      </c>
      <c r="Q37" s="17" t="e">
        <f>VLOOKUP($M37,#REF!,10,FALSE)</f>
        <v>#REF!</v>
      </c>
      <c r="R37" s="17" t="e">
        <f>VLOOKUP($M37,#REF!,12,FALSE)</f>
        <v>#REF!</v>
      </c>
      <c r="S37" s="54" t="e">
        <f>VLOOKUP($M37,#REF!,14,FALSE)</f>
        <v>#REF!</v>
      </c>
      <c r="T37" s="14" t="str">
        <f t="shared" si="2"/>
        <v>Estonia2</v>
      </c>
      <c r="U37" s="14" t="str">
        <f t="shared" si="3"/>
        <v>Estonie2</v>
      </c>
    </row>
    <row r="38" spans="1:21" ht="12.75">
      <c r="A38" s="10">
        <v>13</v>
      </c>
      <c r="B38" s="10" t="s">
        <v>15</v>
      </c>
      <c r="C38" s="10" t="s">
        <v>121</v>
      </c>
      <c r="D38" s="11" t="e">
        <f>VLOOKUP($B38,#REF!,2,FALSE)</f>
        <v>#REF!</v>
      </c>
      <c r="E38" s="22"/>
      <c r="F38" s="17" t="e">
        <f>VLOOKUP($B38,#REF!,4,FALSE)</f>
        <v>#REF!</v>
      </c>
      <c r="G38" s="17" t="e">
        <f>VLOOKUP($B38,#REF!,6,FALSE)</f>
        <v>#REF!</v>
      </c>
      <c r="H38" s="54" t="e">
        <f>VLOOKUP($B38,#REF!,8,FALSE)</f>
        <v>#REF!</v>
      </c>
      <c r="I38" s="14" t="str">
        <f t="shared" si="0"/>
        <v>Ireland</v>
      </c>
      <c r="J38" s="14" t="str">
        <f t="shared" si="1"/>
        <v>Irlande</v>
      </c>
      <c r="L38" s="10">
        <v>2</v>
      </c>
      <c r="M38" s="10" t="s">
        <v>5</v>
      </c>
      <c r="N38" s="10" t="s">
        <v>112</v>
      </c>
      <c r="O38" s="10" t="e">
        <f>VLOOKUP($M38,#REF!,2,FALSE)</f>
        <v>#REF!</v>
      </c>
      <c r="P38" s="22"/>
      <c r="Q38" s="17" t="e">
        <f>VLOOKUP($M38,#REF!,10,FALSE)</f>
        <v>#REF!</v>
      </c>
      <c r="R38" s="17" t="e">
        <f>VLOOKUP($M38,#REF!,12,FALSE)</f>
        <v>#REF!</v>
      </c>
      <c r="S38" s="54" t="e">
        <f>VLOOKUP($M38,#REF!,14,FALSE)</f>
        <v>#REF!</v>
      </c>
      <c r="T38" s="14" t="str">
        <f t="shared" si="2"/>
        <v>Austria</v>
      </c>
      <c r="U38" s="14" t="str">
        <f t="shared" si="3"/>
        <v>Autriche</v>
      </c>
    </row>
    <row r="39" spans="1:21" ht="12.75">
      <c r="A39" s="10">
        <v>24</v>
      </c>
      <c r="B39" s="10" t="s">
        <v>69</v>
      </c>
      <c r="C39" s="10" t="s">
        <v>130</v>
      </c>
      <c r="D39" s="11" t="e">
        <f>VLOOKUP($B39,#REF!,2,FALSE)</f>
        <v>#REF!</v>
      </c>
      <c r="E39" s="22">
        <v>3</v>
      </c>
      <c r="F39" s="17" t="e">
        <f>VLOOKUP($B39,#REF!,4,FALSE)</f>
        <v>#REF!</v>
      </c>
      <c r="G39" s="17" t="e">
        <f>VLOOKUP($B39,#REF!,6,FALSE)</f>
        <v>#REF!</v>
      </c>
      <c r="H39" s="54" t="e">
        <f>VLOOKUP($B39,#REF!,8,FALSE)</f>
        <v>#REF!</v>
      </c>
      <c r="I39" s="14" t="str">
        <f t="shared" si="0"/>
        <v>Slovak Republic3</v>
      </c>
      <c r="J39" s="14" t="str">
        <f t="shared" si="1"/>
        <v>Rép. slovaque3</v>
      </c>
      <c r="L39" s="10">
        <v>25</v>
      </c>
      <c r="M39" s="10" t="s">
        <v>27</v>
      </c>
      <c r="N39" s="10" t="s">
        <v>131</v>
      </c>
      <c r="O39" s="10" t="e">
        <f>VLOOKUP($M39,#REF!,2,FALSE)</f>
        <v>#REF!</v>
      </c>
      <c r="P39" s="22"/>
      <c r="Q39" s="17" t="e">
        <f>VLOOKUP($M39,#REF!,10,FALSE)</f>
        <v>#REF!</v>
      </c>
      <c r="R39" s="17" t="e">
        <f>VLOOKUP($M39,#REF!,12,FALSE)</f>
        <v>#REF!</v>
      </c>
      <c r="S39" s="54" t="e">
        <f>VLOOKUP($M39,#REF!,14,FALSE)</f>
        <v>#REF!</v>
      </c>
      <c r="T39" s="14" t="str">
        <f t="shared" si="2"/>
        <v>Spain</v>
      </c>
      <c r="U39" s="14" t="str">
        <f t="shared" si="3"/>
        <v>Espagne</v>
      </c>
    </row>
    <row r="40" spans="1:21" ht="12.75">
      <c r="A40" s="10">
        <v>11</v>
      </c>
      <c r="B40" s="10" t="s">
        <v>13</v>
      </c>
      <c r="C40" s="10" t="s">
        <v>119</v>
      </c>
      <c r="D40" s="11" t="e">
        <f>VLOOKUP($B40,#REF!,2,FALSE)</f>
        <v>#REF!</v>
      </c>
      <c r="E40" s="22" t="s">
        <v>89</v>
      </c>
      <c r="F40" s="17" t="e">
        <f>VLOOKUP($B40,#REF!,4,FALSE)</f>
        <v>#REF!</v>
      </c>
      <c r="G40" s="17" t="e">
        <f>VLOOKUP($B40,#REF!,6,FALSE)</f>
        <v>#REF!</v>
      </c>
      <c r="H40" s="54" t="e">
        <f>VLOOKUP($B40,#REF!,8,FALSE)</f>
        <v>#REF!</v>
      </c>
      <c r="I40" s="14" t="str">
        <f t="shared" si="0"/>
        <v>Hungary1, 2</v>
      </c>
      <c r="J40" s="14" t="str">
        <f t="shared" si="1"/>
        <v>Hongrie1, 2</v>
      </c>
      <c r="L40" s="10">
        <v>16</v>
      </c>
      <c r="M40" s="10" t="s">
        <v>18</v>
      </c>
      <c r="N40" s="10" t="s">
        <v>124</v>
      </c>
      <c r="O40" s="10" t="e">
        <f>VLOOKUP($M40,#REF!,2,FALSE)</f>
        <v>#REF!</v>
      </c>
      <c r="P40" s="22"/>
      <c r="Q40" s="17" t="e">
        <f>VLOOKUP($M40,#REF!,10,FALSE)</f>
        <v>#REF!</v>
      </c>
      <c r="R40" s="17" t="e">
        <f>VLOOKUP($M40,#REF!,12,FALSE)</f>
        <v>#REF!</v>
      </c>
      <c r="S40" s="54" t="e">
        <f>VLOOKUP($M40,#REF!,14,FALSE)</f>
        <v>#REF!</v>
      </c>
      <c r="T40" s="14" t="str">
        <f>CONCATENATE($M40,$P40)</f>
        <v>Korea</v>
      </c>
      <c r="U40" s="14" t="str">
        <f>CONCATENATE($N40,$P40)</f>
        <v>Corée</v>
      </c>
    </row>
    <row r="41" spans="1:21" ht="12.75">
      <c r="A41" s="10">
        <v>35</v>
      </c>
      <c r="B41" s="10" t="s">
        <v>33</v>
      </c>
      <c r="C41" s="10" t="s">
        <v>137</v>
      </c>
      <c r="D41" s="11" t="e">
        <f>VLOOKUP($B41,#REF!,2,FALSE)</f>
        <v>#REF!</v>
      </c>
      <c r="E41" s="22" t="s">
        <v>89</v>
      </c>
      <c r="F41" s="17" t="e">
        <f>VLOOKUP($B41,#REF!,4,FALSE)</f>
        <v>#REF!</v>
      </c>
      <c r="G41" s="17" t="e">
        <f>VLOOKUP($B41,#REF!,6,FALSE)</f>
        <v>#REF!</v>
      </c>
      <c r="H41" s="54" t="e">
        <f>VLOOKUP($B41,#REF!,8,FALSE)</f>
        <v>#REF!</v>
      </c>
      <c r="I41" s="14" t="str">
        <f t="shared" si="0"/>
        <v>Brazil1, 2</v>
      </c>
      <c r="J41" s="14" t="str">
        <f t="shared" si="1"/>
        <v>Brésil1, 2</v>
      </c>
      <c r="L41" s="10">
        <v>23</v>
      </c>
      <c r="M41" s="10" t="s">
        <v>26</v>
      </c>
      <c r="N41" s="10" t="s">
        <v>26</v>
      </c>
      <c r="O41" s="10" t="e">
        <f>VLOOKUP($M41,#REF!,2,FALSE)</f>
        <v>#REF!</v>
      </c>
      <c r="P41" s="22">
        <v>1</v>
      </c>
      <c r="Q41" s="17" t="e">
        <f>VLOOKUP($M41,#REF!,10,FALSE)</f>
        <v>#REF!</v>
      </c>
      <c r="R41" s="17" t="e">
        <f>VLOOKUP($M41,#REF!,12,FALSE)</f>
        <v>#REF!</v>
      </c>
      <c r="S41" s="54" t="e">
        <f>VLOOKUP($M41,#REF!,14,FALSE)</f>
        <v>#REF!</v>
      </c>
      <c r="T41" s="14" t="str">
        <f>CONCATENATE($M41,$P41)</f>
        <v>Portugal1</v>
      </c>
      <c r="U41" s="14" t="str">
        <f>CONCATENATE($N41,$P41)</f>
        <v>Portugal1</v>
      </c>
    </row>
    <row r="42" spans="1:21" ht="12.75">
      <c r="A42" s="10">
        <v>37</v>
      </c>
      <c r="B42" s="10" t="s">
        <v>102</v>
      </c>
      <c r="C42" s="10" t="s">
        <v>139</v>
      </c>
      <c r="D42" s="11" t="e">
        <f>VLOOKUP($B42,#REF!,2,FALSE)</f>
        <v>#REF!</v>
      </c>
      <c r="E42" s="22">
        <v>2</v>
      </c>
      <c r="F42" s="17" t="e">
        <f>VLOOKUP($B42,#REF!,4,FALSE)</f>
        <v>#REF!</v>
      </c>
      <c r="G42" s="17" t="e">
        <f>VLOOKUP($B42,#REF!,6,FALSE)</f>
        <v>#REF!</v>
      </c>
      <c r="H42" s="54" t="e">
        <f>VLOOKUP($B42,#REF!,8,FALSE)</f>
        <v>#REF!</v>
      </c>
      <c r="I42" s="14" t="str">
        <f t="shared" si="0"/>
        <v>Estonia2</v>
      </c>
      <c r="J42" s="14" t="str">
        <f t="shared" si="1"/>
        <v>Estonie2</v>
      </c>
      <c r="L42" s="10">
        <v>29</v>
      </c>
      <c r="M42" s="10" t="s">
        <v>31</v>
      </c>
      <c r="N42" s="10" t="s">
        <v>135</v>
      </c>
      <c r="O42" s="10" t="e">
        <f>VLOOKUP($M42,#REF!,2,FALSE)</f>
        <v>#REF!</v>
      </c>
      <c r="P42" s="22"/>
      <c r="Q42" s="17" t="e">
        <f>VLOOKUP($M42,#REF!,10,FALSE)</f>
        <v>#REF!</v>
      </c>
      <c r="R42" s="17" t="e">
        <f>VLOOKUP($M42,#REF!,12,FALSE)</f>
        <v>#REF!</v>
      </c>
      <c r="S42" s="54" t="e">
        <f>VLOOKUP($M42,#REF!,14,FALSE)</f>
        <v>#REF!</v>
      </c>
      <c r="T42" s="14" t="str">
        <f>CONCATENATE($M42,$P42)</f>
        <v>United Kingdom</v>
      </c>
      <c r="U42" s="14" t="str">
        <f>CONCATENATE($N42,$P42)</f>
        <v>Royaume-Uni</v>
      </c>
    </row>
    <row r="43" spans="1:10" ht="12.75">
      <c r="A43" s="51"/>
      <c r="B43" s="51"/>
      <c r="C43" s="51"/>
      <c r="D43" s="51"/>
      <c r="E43" s="51"/>
      <c r="F43" s="51"/>
      <c r="G43" s="51"/>
      <c r="H43" s="76"/>
      <c r="I43" s="51"/>
      <c r="J43" s="51"/>
    </row>
    <row r="44" spans="1:10" ht="12.75">
      <c r="A44" s="10">
        <v>17</v>
      </c>
      <c r="B44" s="10" t="s">
        <v>19</v>
      </c>
      <c r="C44" s="10" t="s">
        <v>19</v>
      </c>
      <c r="D44" s="11" t="e">
        <f>VLOOKUP($B44,#REF!,2,FALSE)</f>
        <v>#REF!</v>
      </c>
      <c r="E44" s="22"/>
      <c r="F44" s="17" t="e">
        <f>VLOOKUP($B44,#REF!,4,FALSE)</f>
        <v>#REF!</v>
      </c>
      <c r="G44" s="17" t="e">
        <f>VLOOKUP($B44,#REF!,6,FALSE)</f>
        <v>#REF!</v>
      </c>
      <c r="H44" s="54" t="e">
        <f>VLOOKUP($B44,#REF!,8,FALSE)</f>
        <v>#REF!</v>
      </c>
      <c r="I44" s="14" t="str">
        <f aca="true" t="shared" si="4" ref="I44:I49">CONCATENATE($B44,$E44)</f>
        <v>Luxembourg</v>
      </c>
      <c r="J44" s="14" t="str">
        <f aca="true" t="shared" si="5" ref="J44:J49">CONCATENATE($C44,$E44)</f>
        <v>Luxembourg</v>
      </c>
    </row>
    <row r="45" spans="1:21" ht="12.75">
      <c r="A45" s="10">
        <v>20</v>
      </c>
      <c r="B45" s="10" t="s">
        <v>22</v>
      </c>
      <c r="C45" s="10" t="s">
        <v>127</v>
      </c>
      <c r="D45" s="11" t="e">
        <f>VLOOKUP($B45,#REF!,2,FALSE)</f>
        <v>#REF!</v>
      </c>
      <c r="E45" s="22">
        <v>2</v>
      </c>
      <c r="F45" s="17" t="e">
        <f>VLOOKUP($B45,#REF!,4,FALSE)</f>
        <v>#REF!</v>
      </c>
      <c r="G45" s="17" t="e">
        <f>VLOOKUP($B45,#REF!,6,FALSE)</f>
        <v>#REF!</v>
      </c>
      <c r="H45" s="54" t="e">
        <f>VLOOKUP($B45,#REF!,8,FALSE)</f>
        <v>#REF!</v>
      </c>
      <c r="I45" s="14" t="str">
        <f t="shared" si="4"/>
        <v>New Zealand2</v>
      </c>
      <c r="J45" s="14" t="str">
        <f t="shared" si="5"/>
        <v>Nouvelle-Zélande2</v>
      </c>
      <c r="L45" s="10">
        <v>17</v>
      </c>
      <c r="M45" s="10" t="s">
        <v>19</v>
      </c>
      <c r="N45" s="10" t="s">
        <v>19</v>
      </c>
      <c r="O45" s="10" t="e">
        <f>VLOOKUP($M45,#REF!,2,FALSE)</f>
        <v>#REF!</v>
      </c>
      <c r="P45" s="22"/>
      <c r="Q45" s="17" t="e">
        <f>VLOOKUP($M45,#REF!,10,FALSE)</f>
        <v>#REF!</v>
      </c>
      <c r="R45" s="17" t="e">
        <f>VLOOKUP($M45,#REF!,12,FALSE)</f>
        <v>#REF!</v>
      </c>
      <c r="S45" s="54" t="e">
        <f>VLOOKUP($M45,#REF!,14,FALSE)</f>
        <v>#REF!</v>
      </c>
      <c r="T45" s="14" t="str">
        <f aca="true" t="shared" si="6" ref="T45:T50">CONCATENATE($M45,$P45)</f>
        <v>Luxembourg</v>
      </c>
      <c r="U45" s="14" t="str">
        <f aca="true" t="shared" si="7" ref="U45:U50">CONCATENATE($N45,$P45)</f>
        <v>Luxembourg</v>
      </c>
    </row>
    <row r="46" spans="1:21" ht="12.75">
      <c r="A46" s="10">
        <v>28</v>
      </c>
      <c r="B46" s="10" t="s">
        <v>30</v>
      </c>
      <c r="C46" s="10" t="s">
        <v>134</v>
      </c>
      <c r="D46" s="11" t="e">
        <f>VLOOKUP($B46,#REF!,2,FALSE)</f>
        <v>#REF!</v>
      </c>
      <c r="E46" s="22" t="s">
        <v>89</v>
      </c>
      <c r="F46" s="17" t="e">
        <f>VLOOKUP($B46,#REF!,4,FALSE)</f>
        <v>#REF!</v>
      </c>
      <c r="G46" s="17" t="e">
        <f>VLOOKUP($B46,#REF!,6,FALSE)</f>
        <v>#REF!</v>
      </c>
      <c r="H46" s="54" t="e">
        <f>VLOOKUP($B46,#REF!,8,FALSE)</f>
        <v>#REF!</v>
      </c>
      <c r="I46" s="14" t="str">
        <f t="shared" si="4"/>
        <v>Turkey1, 2</v>
      </c>
      <c r="J46" s="14" t="str">
        <f t="shared" si="5"/>
        <v>Turquie1, 2</v>
      </c>
      <c r="L46" s="10">
        <v>20</v>
      </c>
      <c r="M46" s="10" t="s">
        <v>22</v>
      </c>
      <c r="N46" s="10" t="s">
        <v>127</v>
      </c>
      <c r="O46" s="10" t="e">
        <f>VLOOKUP($M46,#REF!,2,FALSE)</f>
        <v>#REF!</v>
      </c>
      <c r="P46" s="22">
        <v>2</v>
      </c>
      <c r="Q46" s="17" t="e">
        <f>VLOOKUP($M46,#REF!,10,FALSE)</f>
        <v>#REF!</v>
      </c>
      <c r="R46" s="17" t="e">
        <f>VLOOKUP($M46,#REF!,12,FALSE)</f>
        <v>#REF!</v>
      </c>
      <c r="S46" s="54" t="e">
        <f>VLOOKUP($M46,#REF!,14,FALSE)</f>
        <v>#REF!</v>
      </c>
      <c r="T46" s="14" t="str">
        <f t="shared" si="6"/>
        <v>New Zealand2</v>
      </c>
      <c r="U46" s="14" t="str">
        <f t="shared" si="7"/>
        <v>Nouvelle-Zélande2</v>
      </c>
    </row>
    <row r="47" spans="1:21" ht="12.75">
      <c r="A47" s="10">
        <v>39</v>
      </c>
      <c r="B47" s="10" t="s">
        <v>36</v>
      </c>
      <c r="C47" s="10" t="s">
        <v>141</v>
      </c>
      <c r="D47" s="11" t="e">
        <f>VLOOKUP($B47,#REF!,2,FALSE)</f>
        <v>#REF!</v>
      </c>
      <c r="E47" s="22"/>
      <c r="F47" s="17" t="e">
        <f>VLOOKUP($B47,#REF!,4,FALSE)</f>
        <v>#REF!</v>
      </c>
      <c r="G47" s="17" t="e">
        <f>VLOOKUP($B47,#REF!,6,FALSE)</f>
        <v>#REF!</v>
      </c>
      <c r="H47" s="54" t="e">
        <f>VLOOKUP($B47,#REF!,8,FALSE)</f>
        <v>#REF!</v>
      </c>
      <c r="I47" s="14" t="str">
        <f t="shared" si="4"/>
        <v>Russian Federation</v>
      </c>
      <c r="J47" s="14" t="str">
        <f t="shared" si="5"/>
        <v>Fédération de Russie</v>
      </c>
      <c r="L47" s="10">
        <v>28</v>
      </c>
      <c r="M47" s="10" t="s">
        <v>30</v>
      </c>
      <c r="N47" s="10" t="s">
        <v>134</v>
      </c>
      <c r="O47" s="10" t="e">
        <f>VLOOKUP($M47,#REF!,2,FALSE)</f>
        <v>#REF!</v>
      </c>
      <c r="P47" s="22" t="s">
        <v>89</v>
      </c>
      <c r="Q47" s="17" t="e">
        <f>VLOOKUP($M47,#REF!,10,FALSE)</f>
        <v>#REF!</v>
      </c>
      <c r="R47" s="17" t="e">
        <f>VLOOKUP($M47,#REF!,12,FALSE)</f>
        <v>#REF!</v>
      </c>
      <c r="S47" s="54" t="e">
        <f>VLOOKUP($M47,#REF!,14,FALSE)</f>
        <v>#REF!</v>
      </c>
      <c r="T47" s="14" t="str">
        <f t="shared" si="6"/>
        <v>Turkey1, 2</v>
      </c>
      <c r="U47" s="14" t="str">
        <f t="shared" si="7"/>
        <v>Turquie1, 2</v>
      </c>
    </row>
    <row r="48" spans="1:21" ht="12.75">
      <c r="A48" s="10">
        <v>40</v>
      </c>
      <c r="B48" s="10" t="s">
        <v>103</v>
      </c>
      <c r="C48" s="10" t="s">
        <v>142</v>
      </c>
      <c r="D48" s="11" t="e">
        <f>VLOOKUP($B48,#REF!,2,FALSE)</f>
        <v>#REF!</v>
      </c>
      <c r="E48" s="22"/>
      <c r="F48" s="17" t="e">
        <f>VLOOKUP($B48,#REF!,4,FALSE)</f>
        <v>#REF!</v>
      </c>
      <c r="G48" s="17" t="e">
        <f>VLOOKUP($B48,#REF!,6,FALSE)</f>
        <v>#REF!</v>
      </c>
      <c r="H48" s="54" t="e">
        <f>VLOOKUP($B48,#REF!,8,FALSE)</f>
        <v>#REF!</v>
      </c>
      <c r="I48" s="14" t="str">
        <f t="shared" si="4"/>
        <v>Slovenia</v>
      </c>
      <c r="J48" s="14" t="str">
        <f t="shared" si="5"/>
        <v>Slovénie</v>
      </c>
      <c r="L48" s="10">
        <v>39</v>
      </c>
      <c r="M48" s="10" t="s">
        <v>36</v>
      </c>
      <c r="N48" s="10" t="s">
        <v>141</v>
      </c>
      <c r="O48" s="10" t="e">
        <f>VLOOKUP($M48,#REF!,2,FALSE)</f>
        <v>#REF!</v>
      </c>
      <c r="P48" s="22"/>
      <c r="Q48" s="17" t="e">
        <f>VLOOKUP($M48,#REF!,10,FALSE)</f>
        <v>#REF!</v>
      </c>
      <c r="R48" s="17" t="e">
        <f>VLOOKUP($M48,#REF!,12,FALSE)</f>
        <v>#REF!</v>
      </c>
      <c r="S48" s="54" t="e">
        <f>VLOOKUP($M48,#REF!,14,FALSE)</f>
        <v>#REF!</v>
      </c>
      <c r="T48" s="14" t="str">
        <f t="shared" si="6"/>
        <v>Russian Federation</v>
      </c>
      <c r="U48" s="14" t="str">
        <f t="shared" si="7"/>
        <v>Fédération de Russie</v>
      </c>
    </row>
    <row r="49" spans="1:21" ht="12.75">
      <c r="A49" s="10">
        <v>10</v>
      </c>
      <c r="B49" s="10" t="s">
        <v>12</v>
      </c>
      <c r="C49" s="10" t="s">
        <v>118</v>
      </c>
      <c r="D49" s="11" t="e">
        <f>VLOOKUP($B49,#REF!,2,FALSE)</f>
        <v>#REF!</v>
      </c>
      <c r="E49" s="22">
        <v>3</v>
      </c>
      <c r="F49" s="17" t="e">
        <f>VLOOKUP($B49,#REF!,4,FALSE)</f>
        <v>#REF!</v>
      </c>
      <c r="G49" s="17" t="e">
        <f>VLOOKUP($B49,#REF!,6,FALSE)</f>
        <v>#REF!</v>
      </c>
      <c r="H49" s="54" t="e">
        <f>VLOOKUP($B49,#REF!,8,FALSE)</f>
        <v>#REF!</v>
      </c>
      <c r="I49" s="14" t="str">
        <f t="shared" si="4"/>
        <v>Greece3</v>
      </c>
      <c r="J49" s="14" t="str">
        <f t="shared" si="5"/>
        <v>Grèce3</v>
      </c>
      <c r="L49" s="10">
        <v>40</v>
      </c>
      <c r="M49" s="10" t="s">
        <v>103</v>
      </c>
      <c r="N49" s="10" t="s">
        <v>142</v>
      </c>
      <c r="O49" s="10" t="e">
        <f>VLOOKUP($M49,#REF!,2,FALSE)</f>
        <v>#REF!</v>
      </c>
      <c r="P49" s="22"/>
      <c r="Q49" s="17" t="e">
        <f>VLOOKUP($M49,#REF!,10,FALSE)</f>
        <v>#REF!</v>
      </c>
      <c r="R49" s="17" t="e">
        <f>VLOOKUP($M49,#REF!,12,FALSE)</f>
        <v>#REF!</v>
      </c>
      <c r="S49" s="54" t="e">
        <f>VLOOKUP($M49,#REF!,14,FALSE)</f>
        <v>#REF!</v>
      </c>
      <c r="T49" s="14" t="str">
        <f t="shared" si="6"/>
        <v>Slovenia</v>
      </c>
      <c r="U49" s="14" t="str">
        <f t="shared" si="7"/>
        <v>Slovénie</v>
      </c>
    </row>
    <row r="50" spans="12:21" ht="12.75">
      <c r="L50" s="10">
        <v>10</v>
      </c>
      <c r="M50" s="10" t="s">
        <v>12</v>
      </c>
      <c r="N50" s="10" t="s">
        <v>118</v>
      </c>
      <c r="O50" s="10" t="e">
        <f>VLOOKUP($M50,#REF!,2,FALSE)</f>
        <v>#REF!</v>
      </c>
      <c r="P50" s="22"/>
      <c r="Q50" s="17" t="e">
        <f>VLOOKUP($M50,#REF!,10,FALSE)</f>
        <v>#REF!</v>
      </c>
      <c r="R50" s="17" t="e">
        <f>VLOOKUP($M50,#REF!,12,FALSE)</f>
        <v>#REF!</v>
      </c>
      <c r="S50" s="54" t="e">
        <f>VLOOKUP($M50,#REF!,14,FALSE)</f>
        <v>#REF!</v>
      </c>
      <c r="T50" s="14" t="str">
        <f t="shared" si="6"/>
        <v>Greece</v>
      </c>
      <c r="U50" s="14" t="str">
        <f t="shared" si="7"/>
        <v>Grèce</v>
      </c>
    </row>
    <row r="51" ht="12.75">
      <c r="A51" s="4" t="s">
        <v>166</v>
      </c>
    </row>
    <row r="52" spans="1:11" ht="93" customHeight="1">
      <c r="A52" s="238" t="e">
        <f>#REF!</f>
        <v>#REF!</v>
      </c>
      <c r="B52" s="238"/>
      <c r="C52" s="238"/>
      <c r="D52" s="238"/>
      <c r="E52" s="238"/>
      <c r="F52" s="238"/>
      <c r="G52" s="238"/>
      <c r="H52" s="238"/>
      <c r="I52" s="238"/>
      <c r="J52" s="238"/>
      <c r="K52" s="72"/>
    </row>
  </sheetData>
  <sheetProtection/>
  <mergeCells count="11">
    <mergeCell ref="A52:J52"/>
    <mergeCell ref="F9:H9"/>
    <mergeCell ref="Q9:S9"/>
    <mergeCell ref="A7:Q7"/>
    <mergeCell ref="F11:H11"/>
    <mergeCell ref="Q11:S11"/>
    <mergeCell ref="S7:AI7"/>
    <mergeCell ref="A4:Q4"/>
    <mergeCell ref="A5:Q5"/>
    <mergeCell ref="S4:AI4"/>
    <mergeCell ref="S5:AI5"/>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Bruneforth, Michael</dc:creator>
  <cp:keywords/>
  <dc:description/>
  <cp:lastModifiedBy>Ernesto Martins Faria</cp:lastModifiedBy>
  <cp:lastPrinted>2010-06-17T11:43:15Z</cp:lastPrinted>
  <dcterms:created xsi:type="dcterms:W3CDTF">2001-01-17T12:53:47Z</dcterms:created>
  <dcterms:modified xsi:type="dcterms:W3CDTF">2011-04-15T12:37:27Z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Format">
    <vt:lpwstr>Tables</vt:lpwstr>
  </property>
  <property fmtid="{D5CDD505-2E9C-101B-9397-08002B2CF9AE}" pid="4" name="Indicators">
    <vt:lpwstr>20</vt:lpwstr>
  </property>
  <property fmtid="{D5CDD505-2E9C-101B-9397-08002B2CF9AE}" pid="5" name="ContentType">
    <vt:lpwstr>Document</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ALBISER Etienne, EDU/IA</vt:lpwstr>
  </property>
  <property fmtid="{D5CDD505-2E9C-101B-9397-08002B2CF9AE}" pid="11" name="_SharedFileIndex">
    <vt:lpwstr/>
  </property>
</Properties>
</file>